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euil1" sheetId="1" r:id="rId1"/>
    <sheet name="Feuil2" sheetId="2" r:id="rId2"/>
    <sheet name="Feuil5" sheetId="3" r:id="rId3"/>
    <sheet name="Feuil3" sheetId="4" r:id="rId4"/>
    <sheet name="Feuil4" sheetId="5" r:id="rId5"/>
  </sheets>
  <definedNames/>
  <calcPr fullCalcOnLoad="1"/>
</workbook>
</file>

<file path=xl/sharedStrings.xml><?xml version="1.0" encoding="utf-8"?>
<sst xmlns="http://schemas.openxmlformats.org/spreadsheetml/2006/main" count="100" uniqueCount="67">
  <si>
    <t>Théorie et calcul de portée pour la norme 802-11.b (WLAN)</t>
  </si>
  <si>
    <t>P. VINCENT - Erasme - 12.2002</t>
  </si>
  <si>
    <t>Point d'accès</t>
  </si>
  <si>
    <t>Câble</t>
  </si>
  <si>
    <t>Antenne</t>
  </si>
  <si>
    <t>dBm</t>
  </si>
  <si>
    <t>mW</t>
  </si>
  <si>
    <t>dB</t>
  </si>
  <si>
    <t>dBi</t>
  </si>
  <si>
    <t>Unités</t>
  </si>
  <si>
    <r>
      <t xml:space="preserve">picoW      </t>
    </r>
    <r>
      <rPr>
        <i/>
        <sz val="8"/>
        <rFont val="Arial"/>
        <family val="2"/>
      </rPr>
      <t>(10</t>
    </r>
    <r>
      <rPr>
        <i/>
        <vertAlign val="superscript"/>
        <sz val="8"/>
        <rFont val="Arial"/>
        <family val="2"/>
      </rPr>
      <t xml:space="preserve">-12 </t>
    </r>
    <r>
      <rPr>
        <i/>
        <sz val="8"/>
        <rFont val="Arial"/>
        <family val="2"/>
      </rPr>
      <t>W)</t>
    </r>
  </si>
  <si>
    <t>km</t>
  </si>
  <si>
    <t>Remplir les champs en blanc.</t>
  </si>
  <si>
    <t>NB : Les pertes ou affaiblissement (négatifs en dB) sont à indiquer en valeur absolue.</t>
  </si>
  <si>
    <r>
      <t>R</t>
    </r>
    <r>
      <rPr>
        <b/>
        <vertAlign val="subscript"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=S</t>
    </r>
    <r>
      <rPr>
        <b/>
        <vertAlign val="subscript"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-L</t>
    </r>
    <r>
      <rPr>
        <b/>
        <i/>
        <vertAlign val="subscript"/>
        <sz val="10"/>
        <rFont val="Arial"/>
        <family val="2"/>
      </rPr>
      <t>i-</t>
    </r>
    <r>
      <rPr>
        <b/>
        <sz val="10"/>
        <rFont val="Arial"/>
        <family val="2"/>
      </rPr>
      <t>G</t>
    </r>
    <r>
      <rPr>
        <b/>
        <i/>
        <vertAlign val="subscript"/>
        <sz val="10"/>
        <rFont val="Arial"/>
        <family val="2"/>
      </rPr>
      <t>i</t>
    </r>
  </si>
  <si>
    <r>
      <t>Dist=10</t>
    </r>
    <r>
      <rPr>
        <b/>
        <vertAlign val="superscript"/>
        <sz val="10"/>
        <rFont val="Arial"/>
        <family val="2"/>
      </rPr>
      <t>(-40,4-PL)/20</t>
    </r>
    <r>
      <rPr>
        <b/>
        <sz val="10"/>
        <rFont val="Arial"/>
        <family val="2"/>
      </rPr>
      <t xml:space="preserve">                                </t>
    </r>
    <r>
      <rPr>
        <i/>
        <sz val="8"/>
        <rFont val="Arial"/>
        <family val="2"/>
      </rPr>
      <t>Formule de Friis</t>
    </r>
  </si>
  <si>
    <t>* dépend du débit choisi</t>
  </si>
  <si>
    <r>
      <t>P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 xml:space="preserve"> </t>
    </r>
    <r>
      <rPr>
        <i/>
        <sz val="10"/>
        <rFont val="Arial"/>
        <family val="2"/>
      </rPr>
      <t xml:space="preserve">                </t>
    </r>
    <r>
      <rPr>
        <i/>
        <sz val="8"/>
        <rFont val="Arial"/>
        <family val="2"/>
      </rPr>
      <t>puissance d'émission</t>
    </r>
  </si>
  <si>
    <r>
      <t>T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 xml:space="preserve">     </t>
    </r>
    <r>
      <rPr>
        <i/>
        <sz val="10"/>
        <rFont val="Arial"/>
        <family val="2"/>
      </rPr>
      <t xml:space="preserve">                      </t>
    </r>
    <r>
      <rPr>
        <i/>
        <sz val="8"/>
        <rFont val="Arial"/>
        <family val="2"/>
      </rPr>
      <t>puissance émise effective</t>
    </r>
  </si>
  <si>
    <r>
      <t>-L</t>
    </r>
    <r>
      <rPr>
        <i/>
        <sz val="10"/>
        <rFont val="Arial"/>
        <family val="2"/>
      </rPr>
      <t xml:space="preserve">                         </t>
    </r>
    <r>
      <rPr>
        <i/>
        <sz val="8"/>
        <rFont val="Arial"/>
        <family val="2"/>
      </rPr>
      <t>pertes câble</t>
    </r>
  </si>
  <si>
    <r>
      <t xml:space="preserve">G      </t>
    </r>
    <r>
      <rPr>
        <i/>
        <sz val="8"/>
        <rFont val="Arial"/>
        <family val="2"/>
      </rPr>
      <t xml:space="preserve">                                 gain d'antenne</t>
    </r>
  </si>
  <si>
    <r>
      <t>Marge</t>
    </r>
    <r>
      <rPr>
        <i/>
        <sz val="10"/>
        <rFont val="Arial"/>
        <family val="2"/>
      </rPr>
      <t xml:space="preserve">    </t>
    </r>
  </si>
  <si>
    <r>
      <t xml:space="preserve">Point 1                                </t>
    </r>
    <r>
      <rPr>
        <i/>
        <sz val="8"/>
        <rFont val="Arial"/>
        <family val="2"/>
      </rPr>
      <t>réf : AP Trendnet TEW 210</t>
    </r>
  </si>
  <si>
    <t>Conversion dBm &lt;-&gt; mW</t>
  </si>
  <si>
    <t>Attention : remplir uniquement les champs en blanc</t>
  </si>
  <si>
    <t xml:space="preserve"> dBm -&gt; mW</t>
  </si>
  <si>
    <t xml:space="preserve"> mW -&gt;  dBm</t>
  </si>
  <si>
    <r>
      <t>T</t>
    </r>
    <r>
      <rPr>
        <b/>
        <vertAlign val="subscript"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=P</t>
    </r>
    <r>
      <rPr>
        <b/>
        <vertAlign val="subscript"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i+</t>
    </r>
    <r>
      <rPr>
        <b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+G</t>
    </r>
    <r>
      <rPr>
        <b/>
        <i/>
        <vertAlign val="subscript"/>
        <sz val="10"/>
        <rFont val="Arial"/>
        <family val="2"/>
      </rPr>
      <t>i</t>
    </r>
  </si>
  <si>
    <t>Dist (km)</t>
  </si>
  <si>
    <t>Rx (dBm)</t>
  </si>
  <si>
    <r>
      <t>Dist=10</t>
    </r>
    <r>
      <rPr>
        <i/>
        <vertAlign val="superscript"/>
        <sz val="10"/>
        <rFont val="Arial"/>
        <family val="2"/>
      </rPr>
      <t>-(30,4+Rx)/20</t>
    </r>
  </si>
  <si>
    <t>Distance en fonction de la sensibilité effective Rx</t>
  </si>
  <si>
    <t>PL=Rx-Tx+Marge</t>
  </si>
  <si>
    <t>Rx=Sx-L-G</t>
  </si>
  <si>
    <t>Tx=Px+L+G</t>
  </si>
  <si>
    <t>Tx=20 dBm</t>
  </si>
  <si>
    <t>Marge=10 dB</t>
  </si>
  <si>
    <t>L=-3dB</t>
  </si>
  <si>
    <r>
      <t xml:space="preserve">Sx=- 85 dBm  </t>
    </r>
    <r>
      <rPr>
        <sz val="10"/>
        <rFont val="Arial"/>
        <family val="0"/>
      </rPr>
      <t xml:space="preserve">                 typique 11Mbps</t>
    </r>
  </si>
  <si>
    <r>
      <t xml:space="preserve">Sx=- 89 dBm  </t>
    </r>
    <r>
      <rPr>
        <sz val="10"/>
        <rFont val="Arial"/>
        <family val="0"/>
      </rPr>
      <t xml:space="preserve">                 typique 5,5Mbps</t>
    </r>
  </si>
  <si>
    <r>
      <t xml:space="preserve">Sx=- 91 dBm  </t>
    </r>
    <r>
      <rPr>
        <sz val="10"/>
        <rFont val="Arial"/>
        <family val="0"/>
      </rPr>
      <t xml:space="preserve">                 typique 2Mbps</t>
    </r>
  </si>
  <si>
    <r>
      <t xml:space="preserve">Sx=- 94 dBm  </t>
    </r>
    <r>
      <rPr>
        <sz val="10"/>
        <rFont val="Arial"/>
        <family val="0"/>
      </rPr>
      <t xml:space="preserve">                 typique 1Mbps</t>
    </r>
  </si>
  <si>
    <t>Px (dBm)</t>
  </si>
  <si>
    <t>G (dB)</t>
  </si>
  <si>
    <r>
      <t>Dist=10</t>
    </r>
    <r>
      <rPr>
        <b/>
        <vertAlign val="superscript"/>
        <sz val="10"/>
        <rFont val="Arial"/>
        <family val="2"/>
      </rPr>
      <t>-(10,4+Sx+Px)/20</t>
    </r>
  </si>
  <si>
    <t>G=23-Px</t>
  </si>
  <si>
    <t>Sx (dBm)</t>
  </si>
  <si>
    <t>L (dB)</t>
  </si>
  <si>
    <t>G=20-Px-L</t>
  </si>
  <si>
    <r>
      <t>Dist=10</t>
    </r>
    <r>
      <rPr>
        <vertAlign val="superscript"/>
        <sz val="10"/>
        <rFont val="Arial"/>
        <family val="2"/>
      </rPr>
      <t>-(10,4+Sx+Px)/20</t>
    </r>
  </si>
  <si>
    <t>Veuillez saisir les valeurs de sensibilité et de perte câble.</t>
  </si>
  <si>
    <t>Note : On considèrera qu'on opère à la valeur maximale de puissance émise effective autorisée (20 dBm)</t>
  </si>
  <si>
    <t>Tx=20dBm</t>
  </si>
  <si>
    <r>
      <t>-P</t>
    </r>
    <r>
      <rPr>
        <b/>
        <vertAlign val="subscript"/>
        <sz val="12"/>
        <rFont val="Arial"/>
        <family val="2"/>
      </rPr>
      <t xml:space="preserve">L </t>
    </r>
    <r>
      <rPr>
        <b/>
        <sz val="12"/>
        <rFont val="Arial"/>
        <family val="2"/>
      </rPr>
      <t xml:space="preserve">min     </t>
    </r>
    <r>
      <rPr>
        <i/>
        <sz val="10"/>
        <rFont val="Arial"/>
        <family val="2"/>
      </rPr>
      <t xml:space="preserve">                      </t>
    </r>
    <r>
      <rPr>
        <i/>
        <sz val="8"/>
        <rFont val="Arial"/>
        <family val="2"/>
      </rPr>
      <t>affaiblissement en ligne max possible</t>
    </r>
  </si>
  <si>
    <r>
      <t>-P</t>
    </r>
    <r>
      <rPr>
        <b/>
        <vertAlign val="subscript"/>
        <sz val="12"/>
        <rFont val="Arial"/>
        <family val="2"/>
      </rPr>
      <t>L</t>
    </r>
    <r>
      <rPr>
        <b/>
        <sz val="12"/>
        <rFont val="Arial"/>
        <family val="2"/>
      </rPr>
      <t xml:space="preserve"> max    </t>
    </r>
    <r>
      <rPr>
        <i/>
        <sz val="10"/>
        <rFont val="Arial"/>
        <family val="2"/>
      </rPr>
      <t xml:space="preserve">                      </t>
    </r>
    <r>
      <rPr>
        <i/>
        <sz val="8"/>
        <rFont val="Arial"/>
        <family val="2"/>
      </rPr>
      <t>affaiblissement en ligne max possible</t>
    </r>
  </si>
  <si>
    <r>
      <t>R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 xml:space="preserve"> min   </t>
    </r>
    <r>
      <rPr>
        <i/>
        <sz val="10"/>
        <rFont val="Arial"/>
        <family val="2"/>
      </rPr>
      <t xml:space="preserve">                      </t>
    </r>
    <r>
      <rPr>
        <i/>
        <sz val="8"/>
        <rFont val="Arial"/>
        <family val="2"/>
      </rPr>
      <t>sensibilité effective max</t>
    </r>
  </si>
  <si>
    <r>
      <t>R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 xml:space="preserve"> max   </t>
    </r>
    <r>
      <rPr>
        <i/>
        <sz val="10"/>
        <rFont val="Arial"/>
        <family val="2"/>
      </rPr>
      <t xml:space="preserve">                      </t>
    </r>
    <r>
      <rPr>
        <i/>
        <sz val="8"/>
        <rFont val="Arial"/>
        <family val="2"/>
      </rPr>
      <t>sensibilité effective max</t>
    </r>
  </si>
  <si>
    <r>
      <t>-P</t>
    </r>
    <r>
      <rPr>
        <b/>
        <vertAlign val="subscript"/>
        <sz val="12"/>
        <rFont val="Arial"/>
        <family val="2"/>
      </rPr>
      <t>L</t>
    </r>
    <r>
      <rPr>
        <b/>
        <sz val="12"/>
        <rFont val="Arial"/>
        <family val="2"/>
      </rPr>
      <t xml:space="preserve"> min    </t>
    </r>
    <r>
      <rPr>
        <i/>
        <sz val="10"/>
        <rFont val="Arial"/>
        <family val="2"/>
      </rPr>
      <t xml:space="preserve">                      </t>
    </r>
    <r>
      <rPr>
        <i/>
        <sz val="8"/>
        <rFont val="Arial"/>
        <family val="2"/>
      </rPr>
      <t>affaiblissement en ligne déterminant</t>
    </r>
  </si>
  <si>
    <r>
      <t>-P</t>
    </r>
    <r>
      <rPr>
        <b/>
        <vertAlign val="subscript"/>
        <sz val="12"/>
        <rFont val="Arial"/>
        <family val="2"/>
      </rPr>
      <t>L</t>
    </r>
    <r>
      <rPr>
        <b/>
        <sz val="12"/>
        <rFont val="Arial"/>
        <family val="2"/>
      </rPr>
      <t xml:space="preserve"> max    </t>
    </r>
    <r>
      <rPr>
        <i/>
        <sz val="10"/>
        <rFont val="Arial"/>
        <family val="2"/>
      </rPr>
      <t xml:space="preserve">                      </t>
    </r>
    <r>
      <rPr>
        <i/>
        <sz val="8"/>
        <rFont val="Arial"/>
        <family val="2"/>
      </rPr>
      <t>affaiblissement en ligne déterminant</t>
    </r>
  </si>
  <si>
    <r>
      <t>P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=max(P</t>
    </r>
    <r>
      <rPr>
        <b/>
        <vertAlign val="subscript"/>
        <sz val="10"/>
        <rFont val="Arial"/>
        <family val="2"/>
      </rPr>
      <t>L1;</t>
    </r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L2</t>
    </r>
    <r>
      <rPr>
        <b/>
        <sz val="10"/>
        <rFont val="Arial"/>
        <family val="2"/>
      </rPr>
      <t>)+marge</t>
    </r>
  </si>
  <si>
    <r>
      <t>S</t>
    </r>
    <r>
      <rPr>
        <b/>
        <vertAlign val="subscript"/>
        <sz val="12"/>
        <rFont val="Arial"/>
        <family val="2"/>
      </rPr>
      <t>x</t>
    </r>
    <r>
      <rPr>
        <i/>
        <sz val="10"/>
        <rFont val="Arial"/>
        <family val="2"/>
      </rPr>
      <t xml:space="preserve"> min - 11Mbps                       </t>
    </r>
    <r>
      <rPr>
        <i/>
        <sz val="8"/>
        <rFont val="Arial"/>
        <family val="2"/>
      </rPr>
      <t>seuil de réception *</t>
    </r>
  </si>
  <si>
    <r>
      <t>S</t>
    </r>
    <r>
      <rPr>
        <b/>
        <vertAlign val="subscript"/>
        <sz val="12"/>
        <rFont val="Arial"/>
        <family val="2"/>
      </rPr>
      <t>x</t>
    </r>
    <r>
      <rPr>
        <i/>
        <sz val="10"/>
        <rFont val="Arial"/>
        <family val="2"/>
      </rPr>
      <t xml:space="preserve"> max - 1Mbps                       </t>
    </r>
    <r>
      <rPr>
        <i/>
        <sz val="8"/>
        <rFont val="Arial"/>
        <family val="2"/>
      </rPr>
      <t>seuil de réception *</t>
    </r>
  </si>
  <si>
    <r>
      <t>Distance min</t>
    </r>
    <r>
      <rPr>
        <i/>
        <sz val="10"/>
        <color indexed="10"/>
        <rFont val="Arial"/>
        <family val="2"/>
      </rPr>
      <t xml:space="preserve">  11Mbps</t>
    </r>
  </si>
  <si>
    <r>
      <t>Distance max</t>
    </r>
    <r>
      <rPr>
        <i/>
        <sz val="10"/>
        <color indexed="10"/>
        <rFont val="Arial"/>
        <family val="2"/>
      </rPr>
      <t xml:space="preserve">       1 Mbps</t>
    </r>
  </si>
  <si>
    <t>Puissance de PA et gain d'antenne nécessaires en fonction de la distance</t>
  </si>
  <si>
    <r>
      <t>P</t>
    </r>
    <r>
      <rPr>
        <b/>
        <vertAlign val="subscript"/>
        <sz val="10"/>
        <rFont val="Arial"/>
        <family val="2"/>
      </rPr>
      <t>L1</t>
    </r>
    <r>
      <rPr>
        <b/>
        <sz val="10"/>
        <rFont val="Arial"/>
        <family val="2"/>
      </rPr>
      <t>=-T</t>
    </r>
    <r>
      <rPr>
        <b/>
        <vertAlign val="subscript"/>
        <sz val="10"/>
        <rFont val="Arial"/>
        <family val="2"/>
      </rPr>
      <t>x2+</t>
    </r>
    <r>
      <rPr>
        <b/>
        <sz val="10"/>
        <rFont val="Arial"/>
        <family val="2"/>
      </rPr>
      <t>R</t>
    </r>
    <r>
      <rPr>
        <b/>
        <vertAlign val="subscript"/>
        <sz val="10"/>
        <rFont val="Arial"/>
        <family val="2"/>
      </rPr>
      <t xml:space="preserve">x1                                        </t>
    </r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L2</t>
    </r>
    <r>
      <rPr>
        <b/>
        <sz val="10"/>
        <rFont val="Arial"/>
        <family val="2"/>
      </rPr>
      <t>=-T</t>
    </r>
    <r>
      <rPr>
        <b/>
        <vertAlign val="subscript"/>
        <sz val="10"/>
        <rFont val="Arial"/>
        <family val="2"/>
      </rPr>
      <t>x1+</t>
    </r>
    <r>
      <rPr>
        <b/>
        <sz val="10"/>
        <rFont val="Arial"/>
        <family val="2"/>
      </rPr>
      <t>R</t>
    </r>
    <r>
      <rPr>
        <b/>
        <vertAlign val="subscript"/>
        <sz val="10"/>
        <rFont val="Arial"/>
        <family val="2"/>
      </rPr>
      <t>x2</t>
    </r>
  </si>
  <si>
    <r>
      <t xml:space="preserve">Point 2                                </t>
    </r>
    <r>
      <rPr>
        <i/>
        <sz val="8"/>
        <rFont val="Arial"/>
        <family val="2"/>
      </rPr>
      <t>réf : Cisco PCI 352</t>
    </r>
  </si>
</sst>
</file>

<file path=xl/styles.xml><?xml version="1.0" encoding="utf-8"?>
<styleSheet xmlns="http://schemas.openxmlformats.org/spreadsheetml/2006/main">
  <numFmts count="3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;[Red]0.00"/>
    <numFmt numFmtId="165" formatCode="#,##0,\d\B;[Red]\-#,##0\ &quot;F&quot;"/>
    <numFmt numFmtId="166" formatCode="#,##0,\d\B;[Red]\-#,##0,\d\B"/>
    <numFmt numFmtId="167" formatCode="#,##0.00,\d\B;[Red]\-#,##0,\d\B"/>
    <numFmt numFmtId="168" formatCode="0.00;[Black]0.00"/>
    <numFmt numFmtId="169" formatCode="0.00_ ;\-0.00\ "/>
    <numFmt numFmtId="170" formatCode="00000;&quot;mW&quot;"/>
    <numFmt numFmtId="171" formatCode="#,##0,\d\B;[Red]\-#,##0;0.00;\ &quot;F&quot;"/>
    <numFmt numFmtId="172" formatCode="#,##0;[Red]\-#,##0;0.00;\ &quot;F&quot;"/>
    <numFmt numFmtId="173" formatCode="0.00_ ;\-0.00\ ;;"/>
    <numFmt numFmtId="174" formatCode="0.00_ ;\-0.00\ ;;\t\x\t"/>
    <numFmt numFmtId="175" formatCode="#,##0,\W;[Red]\-#,##0;0.00;\ &quot;F&quot;"/>
    <numFmt numFmtId="176" formatCode="#,##0\W"/>
    <numFmt numFmtId="177" formatCode="#,##0_ &quot;F&quot;\2"/>
    <numFmt numFmtId="178" formatCode="0.00_ \d\B;\-0.00\ "/>
    <numFmt numFmtId="179" formatCode="#,##0.000_ \W"/>
    <numFmt numFmtId="180" formatCode="0.00_ \d\B;\-0.00_ \d\B\ "/>
    <numFmt numFmtId="181" formatCode="0.00E+00_ \W"/>
    <numFmt numFmtId="182" formatCode="0.00_;\-0.00\ "/>
    <numFmt numFmtId="183" formatCode="0.00;\-0.00\ "/>
    <numFmt numFmtId="184" formatCode="0.000"/>
    <numFmt numFmtId="185" formatCode="#,##0.000"/>
    <numFmt numFmtId="186" formatCode="&quot;Vrai&quot;;&quot;Vrai&quot;;&quot;Faux&quot;"/>
    <numFmt numFmtId="187" formatCode="&quot;Actif&quot;;&quot;Actif&quot;;&quot;Inactif&quot;"/>
  </numFmts>
  <fonts count="32">
    <font>
      <sz val="10"/>
      <name val="Arial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vertAlign val="superscript"/>
      <sz val="8"/>
      <name val="Arial"/>
      <family val="2"/>
    </font>
    <font>
      <b/>
      <vertAlign val="subscript"/>
      <sz val="10"/>
      <name val="Arial"/>
      <family val="2"/>
    </font>
    <font>
      <b/>
      <i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4"/>
      <color indexed="8"/>
      <name val="Arial"/>
      <family val="0"/>
    </font>
    <font>
      <sz val="12"/>
      <color indexed="12"/>
      <name val="Arial"/>
      <family val="0"/>
    </font>
    <font>
      <sz val="12"/>
      <color indexed="17"/>
      <name val="Arial"/>
      <family val="0"/>
    </font>
    <font>
      <sz val="8"/>
      <color indexed="17"/>
      <name val="Arial"/>
      <family val="0"/>
    </font>
    <font>
      <sz val="14"/>
      <color indexed="53"/>
      <name val="Arial"/>
      <family val="0"/>
    </font>
    <font>
      <sz val="12"/>
      <color indexed="53"/>
      <name val="Arial"/>
      <family val="0"/>
    </font>
    <font>
      <sz val="10"/>
      <color indexed="53"/>
      <name val="Arial"/>
      <family val="0"/>
    </font>
    <font>
      <b/>
      <sz val="12"/>
      <color indexed="10"/>
      <name val="Arial"/>
      <family val="2"/>
    </font>
    <font>
      <vertAlign val="superscript"/>
      <sz val="10"/>
      <name val="Arial"/>
      <family val="2"/>
    </font>
    <font>
      <sz val="10.25"/>
      <name val="Arial"/>
      <family val="0"/>
    </font>
    <font>
      <sz val="11.75"/>
      <name val="Arial"/>
      <family val="0"/>
    </font>
    <font>
      <i/>
      <vertAlign val="superscript"/>
      <sz val="10"/>
      <name val="Arial"/>
      <family val="2"/>
    </font>
    <font>
      <sz val="5.5"/>
      <name val="Arial"/>
      <family val="0"/>
    </font>
    <font>
      <b/>
      <sz val="5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5.25"/>
      <name val="Arial"/>
      <family val="0"/>
    </font>
    <font>
      <b/>
      <sz val="5.25"/>
      <name val="Arial"/>
      <family val="0"/>
    </font>
    <font>
      <sz val="12"/>
      <name val="Arial"/>
      <family val="0"/>
    </font>
    <font>
      <i/>
      <sz val="10"/>
      <color indexed="10"/>
      <name val="Arial"/>
      <family val="2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ashDotDot"/>
      <bottom style="medium"/>
    </border>
    <border>
      <left style="thin"/>
      <right style="medium"/>
      <top style="dashDotDot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ashDotDot"/>
      <bottom>
        <color indexed="63"/>
      </bottom>
    </border>
    <border>
      <left style="thin"/>
      <right style="medium"/>
      <top style="dashDotDot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" fillId="2" borderId="0" xfId="0" applyNumberFormat="1" applyFont="1" applyFill="1" applyBorder="1" applyAlignment="1">
      <alignment horizontal="center" vertical="center"/>
    </xf>
    <xf numFmtId="179" fontId="3" fillId="3" borderId="0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179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textRotation="90" shrinkToFit="1"/>
    </xf>
    <xf numFmtId="0" fontId="0" fillId="0" borderId="1" xfId="0" applyNumberForma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6" borderId="4" xfId="0" applyFont="1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169" fontId="0" fillId="4" borderId="0" xfId="0" applyNumberFormat="1" applyFill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>
      <alignment horizontal="center" vertical="center" shrinkToFit="1"/>
    </xf>
    <xf numFmtId="49" fontId="1" fillId="5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7" borderId="9" xfId="0" applyFill="1" applyBorder="1" applyAlignment="1">
      <alignment horizontal="center"/>
    </xf>
    <xf numFmtId="0" fontId="3" fillId="6" borderId="9" xfId="0" applyFont="1" applyFill="1" applyBorder="1" applyAlignment="1" applyProtection="1">
      <alignment horizontal="center"/>
      <protection hidden="1" locked="0"/>
    </xf>
    <xf numFmtId="0" fontId="3" fillId="6" borderId="9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5" fillId="4" borderId="9" xfId="0" applyFont="1" applyFill="1" applyBorder="1" applyAlignment="1">
      <alignment horizontal="center"/>
    </xf>
    <xf numFmtId="0" fontId="3" fillId="7" borderId="10" xfId="0" applyFont="1" applyFill="1" applyBorder="1" applyAlignment="1" applyProtection="1">
      <alignment horizontal="center"/>
      <protection hidden="1" locked="0"/>
    </xf>
    <xf numFmtId="0" fontId="0" fillId="7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5" fillId="0" borderId="12" xfId="0" applyFont="1" applyBorder="1" applyAlignment="1">
      <alignment/>
    </xf>
    <xf numFmtId="0" fontId="0" fillId="0" borderId="14" xfId="0" applyBorder="1" applyAlignment="1">
      <alignment/>
    </xf>
    <xf numFmtId="0" fontId="5" fillId="6" borderId="18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7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8" borderId="21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8" borderId="23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8" borderId="25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6" borderId="9" xfId="0" applyFont="1" applyFill="1" applyBorder="1" applyAlignment="1">
      <alignment/>
    </xf>
    <xf numFmtId="0" fontId="0" fillId="8" borderId="9" xfId="0" applyFill="1" applyBorder="1" applyAlignment="1">
      <alignment/>
    </xf>
    <xf numFmtId="0" fontId="0" fillId="4" borderId="9" xfId="0" applyFill="1" applyBorder="1" applyAlignment="1">
      <alignment/>
    </xf>
    <xf numFmtId="2" fontId="0" fillId="3" borderId="32" xfId="0" applyNumberFormat="1" applyFill="1" applyBorder="1" applyAlignment="1">
      <alignment horizontal="center" vertical="center"/>
    </xf>
    <xf numFmtId="2" fontId="0" fillId="3" borderId="33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49" fontId="1" fillId="4" borderId="34" xfId="0" applyNumberFormat="1" applyFont="1" applyFill="1" applyBorder="1" applyAlignment="1">
      <alignment horizontal="center" vertical="center" wrapText="1"/>
    </xf>
    <xf numFmtId="0" fontId="0" fillId="4" borderId="5" xfId="0" applyNumberFormat="1" applyFill="1" applyBorder="1" applyAlignment="1">
      <alignment horizontal="center" vertical="center"/>
    </xf>
    <xf numFmtId="0" fontId="0" fillId="4" borderId="6" xfId="0" applyNumberFormat="1" applyFill="1" applyBorder="1" applyAlignment="1">
      <alignment horizontal="center" vertical="center"/>
    </xf>
    <xf numFmtId="2" fontId="0" fillId="4" borderId="26" xfId="0" applyNumberFormat="1" applyFill="1" applyBorder="1" applyAlignment="1">
      <alignment horizontal="center" vertical="center"/>
    </xf>
    <xf numFmtId="2" fontId="0" fillId="4" borderId="27" xfId="0" applyNumberFormat="1" applyFill="1" applyBorder="1" applyAlignment="1">
      <alignment horizontal="center" vertical="center"/>
    </xf>
    <xf numFmtId="49" fontId="1" fillId="4" borderId="35" xfId="0" applyNumberFormat="1" applyFont="1" applyFill="1" applyBorder="1" applyAlignment="1">
      <alignment horizontal="center" vertical="center" wrapText="1"/>
    </xf>
    <xf numFmtId="49" fontId="18" fillId="9" borderId="34" xfId="0" applyNumberFormat="1" applyFont="1" applyFill="1" applyBorder="1" applyAlignment="1">
      <alignment horizontal="center" vertical="center" wrapText="1"/>
    </xf>
    <xf numFmtId="49" fontId="18" fillId="9" borderId="35" xfId="0" applyNumberFormat="1" applyFont="1" applyFill="1" applyBorder="1" applyAlignment="1">
      <alignment horizontal="center" vertical="center" wrapText="1"/>
    </xf>
    <xf numFmtId="0" fontId="5" fillId="7" borderId="5" xfId="0" applyNumberFormat="1" applyFont="1" applyFill="1" applyBorder="1" applyAlignment="1">
      <alignment horizontal="center" vertical="center"/>
    </xf>
    <xf numFmtId="0" fontId="5" fillId="7" borderId="6" xfId="0" applyNumberFormat="1" applyFont="1" applyFill="1" applyBorder="1" applyAlignment="1">
      <alignment horizontal="center" vertical="center"/>
    </xf>
    <xf numFmtId="0" fontId="5" fillId="7" borderId="15" xfId="0" applyNumberFormat="1" applyFont="1" applyFill="1" applyBorder="1" applyAlignment="1">
      <alignment horizontal="center" vertical="center"/>
    </xf>
    <xf numFmtId="0" fontId="5" fillId="7" borderId="36" xfId="0" applyNumberFormat="1" applyFont="1" applyFill="1" applyBorder="1" applyAlignment="1">
      <alignment horizontal="center" vertical="center"/>
    </xf>
    <xf numFmtId="0" fontId="5" fillId="7" borderId="37" xfId="0" applyNumberFormat="1" applyFont="1" applyFill="1" applyBorder="1" applyAlignment="1">
      <alignment horizontal="center" vertical="center"/>
    </xf>
    <xf numFmtId="0" fontId="5" fillId="7" borderId="38" xfId="0" applyNumberFormat="1" applyFont="1" applyFill="1" applyBorder="1" applyAlignment="1">
      <alignment horizontal="center" vertical="center"/>
    </xf>
    <xf numFmtId="49" fontId="3" fillId="9" borderId="11" xfId="0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7" borderId="45" xfId="0" applyNumberFormat="1" applyFont="1" applyFill="1" applyBorder="1" applyAlignment="1">
      <alignment horizontal="center" vertical="center" wrapText="1"/>
    </xf>
    <xf numFmtId="0" fontId="0" fillId="7" borderId="29" xfId="0" applyNumberForma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49" fontId="1" fillId="2" borderId="34" xfId="0" applyNumberFormat="1" applyFont="1" applyFill="1" applyBorder="1" applyAlignment="1">
      <alignment horizontal="center" vertical="center" wrapText="1"/>
    </xf>
    <xf numFmtId="49" fontId="1" fillId="2" borderId="46" xfId="0" applyNumberFormat="1" applyFont="1" applyFill="1" applyBorder="1" applyAlignment="1">
      <alignment horizontal="center" vertical="center" wrapText="1"/>
    </xf>
    <xf numFmtId="49" fontId="1" fillId="2" borderId="47" xfId="0" applyNumberFormat="1" applyFont="1" applyFill="1" applyBorder="1" applyAlignment="1">
      <alignment horizontal="center" vertical="center" wrapText="1"/>
    </xf>
    <xf numFmtId="49" fontId="1" fillId="2" borderId="4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right" vertical="center" textRotation="90"/>
    </xf>
    <xf numFmtId="0" fontId="0" fillId="0" borderId="8" xfId="0" applyBorder="1" applyAlignment="1">
      <alignment/>
    </xf>
    <xf numFmtId="184" fontId="31" fillId="9" borderId="49" xfId="0" applyNumberFormat="1" applyFont="1" applyFill="1" applyBorder="1" applyAlignment="1">
      <alignment horizontal="center" vertical="center"/>
    </xf>
    <xf numFmtId="0" fontId="31" fillId="9" borderId="50" xfId="0" applyFont="1" applyFill="1" applyBorder="1" applyAlignment="1">
      <alignment horizontal="center" vertical="center"/>
    </xf>
    <xf numFmtId="0" fontId="0" fillId="4" borderId="51" xfId="0" applyNumberFormat="1" applyFont="1" applyFill="1" applyBorder="1" applyAlignment="1">
      <alignment horizontal="center" vertical="center" wrapText="1"/>
    </xf>
    <xf numFmtId="0" fontId="0" fillId="4" borderId="19" xfId="0" applyNumberFormat="1" applyFill="1" applyBorder="1" applyAlignment="1">
      <alignment horizontal="center" vertical="center"/>
    </xf>
    <xf numFmtId="184" fontId="31" fillId="9" borderId="51" xfId="0" applyNumberFormat="1" applyFont="1" applyFill="1" applyBorder="1" applyAlignment="1">
      <alignment horizontal="center" vertical="center"/>
    </xf>
    <xf numFmtId="0" fontId="31" fillId="9" borderId="19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 wrapText="1"/>
    </xf>
    <xf numFmtId="2" fontId="0" fillId="4" borderId="49" xfId="0" applyNumberFormat="1" applyFont="1" applyFill="1" applyBorder="1" applyAlignment="1">
      <alignment horizontal="center" vertical="center" wrapText="1"/>
    </xf>
    <xf numFmtId="0" fontId="0" fillId="4" borderId="50" xfId="0" applyNumberFormat="1" applyFill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Feuil5!$B$13</c:f>
              <c:strCache>
                <c:ptCount val="1"/>
                <c:pt idx="0">
                  <c:v>Px (dBm)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Feuil5!$A$14:$A$36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Feuil5!$B$14:$B$36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Feuil5!$C$13</c:f>
              <c:strCache>
                <c:ptCount val="1"/>
                <c:pt idx="0">
                  <c:v>G (dB)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Feuil5!$A$14:$A$36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Feuil5!$C$14:$C$36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31845404"/>
        <c:axId val="18173181"/>
      </c:scatterChart>
      <c:valAx>
        <c:axId val="31845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73181"/>
        <c:crosses val="autoZero"/>
        <c:crossBetween val="midCat"/>
        <c:dispUnits/>
      </c:valAx>
      <c:valAx>
        <c:axId val="18173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454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10875"/>
          <c:w val="0.9035"/>
          <c:h val="0.84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Feuil3!$C$3</c:f>
              <c:strCache>
                <c:ptCount val="1"/>
                <c:pt idx="0">
                  <c:v>Dist (km)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Feuil3!$B$4:$B$32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Feuil3!$C$4:$C$32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axId val="29340902"/>
        <c:axId val="62741527"/>
      </c:scatterChart>
      <c:valAx>
        <c:axId val="2934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41527"/>
        <c:crosses val="autoZero"/>
        <c:crossBetween val="midCat"/>
        <c:dispUnits/>
      </c:valAx>
      <c:valAx>
        <c:axId val="62741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409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85"/>
          <c:y val="0.0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6825"/>
          <c:w val="0.7275"/>
          <c:h val="0.87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Feuil4!$B$13</c:f>
              <c:strCache>
                <c:ptCount val="1"/>
                <c:pt idx="0">
                  <c:v>Px (dBm)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Feuil4!$A$14:$A$36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Feuil4!$B$14:$B$36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Feuil4!$C$13</c:f>
              <c:strCache>
                <c:ptCount val="1"/>
                <c:pt idx="0">
                  <c:v>G (dB)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Feuil4!$A$14:$A$36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Feuil4!$C$14:$C$36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27802832"/>
        <c:axId val="48898897"/>
      </c:scatterChart>
      <c:valAx>
        <c:axId val="2780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Dist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98897"/>
        <c:crosses val="autoZero"/>
        <c:crossBetween val="midCat"/>
        <c:dispUnits/>
      </c:valAx>
      <c:valAx>
        <c:axId val="48898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028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1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75"/>
          <c:w val="0.7255"/>
          <c:h val="0.8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Feuil4!$F$13</c:f>
              <c:strCache>
                <c:ptCount val="1"/>
                <c:pt idx="0">
                  <c:v>Px (dBm)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Feuil4!$E$14:$E$36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Feuil4!$F$14:$F$36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Feuil4!$G$13</c:f>
              <c:strCache>
                <c:ptCount val="1"/>
                <c:pt idx="0">
                  <c:v>G (dB)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Feuil4!$E$14:$E$36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Feuil4!$G$14:$G$36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37436890"/>
        <c:axId val="1387691"/>
      </c:scatterChart>
      <c:valAx>
        <c:axId val="37436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Dist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7691"/>
        <c:crosses val="autoZero"/>
        <c:crossBetween val="midCat"/>
        <c:dispUnits/>
      </c:valAx>
      <c:valAx>
        <c:axId val="1387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36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75"/>
          <c:y val="0.1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5"/>
          <c:w val="0.71025"/>
          <c:h val="0.87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Feuil4!$J$13</c:f>
              <c:strCache>
                <c:ptCount val="1"/>
                <c:pt idx="0">
                  <c:v>Px (dBm)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Feuil4!$I$14:$I$36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Feuil4!$J$14:$J$36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Feuil4!$K$13</c:f>
              <c:strCache>
                <c:ptCount val="1"/>
                <c:pt idx="0">
                  <c:v>G (dB)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Feuil4!$I$14:$I$36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Feuil4!$K$14:$K$36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12489220"/>
        <c:axId val="45294117"/>
      </c:scatterChart>
      <c:valAx>
        <c:axId val="12489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94117"/>
        <c:crosses val="autoZero"/>
        <c:crossBetween val="midCat"/>
        <c:dispUnits/>
      </c:valAx>
      <c:valAx>
        <c:axId val="452941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892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25"/>
          <c:y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6"/>
          <c:w val="0.64025"/>
          <c:h val="0.87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Feuil4!$N$13</c:f>
              <c:strCache>
                <c:ptCount val="1"/>
                <c:pt idx="0">
                  <c:v>Px (dBm)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Feuil4!$M$14:$M$36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Feuil4!$N$14:$N$36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Feuil4!$O$13</c:f>
              <c:strCache>
                <c:ptCount val="1"/>
                <c:pt idx="0">
                  <c:v>G (dB)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Feuil4!$M$14:$M$36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Feuil4!$O$14:$O$36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4993870"/>
        <c:axId val="44944831"/>
      </c:scatterChart>
      <c:valAx>
        <c:axId val="499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Dist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44831"/>
        <c:crosses val="autoZero"/>
        <c:crossBetween val="midCat"/>
        <c:dispUnits/>
      </c:valAx>
      <c:valAx>
        <c:axId val="44944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38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5"/>
          <c:y val="0.1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209550</xdr:rowOff>
    </xdr:from>
    <xdr:to>
      <xdr:col>8</xdr:col>
      <xdr:colOff>342900</xdr:colOff>
      <xdr:row>4</xdr:row>
      <xdr:rowOff>3829050</xdr:rowOff>
    </xdr:to>
    <xdr:grpSp>
      <xdr:nvGrpSpPr>
        <xdr:cNvPr id="1" name="Group 76"/>
        <xdr:cNvGrpSpPr>
          <a:grpSpLocks/>
        </xdr:cNvGrpSpPr>
      </xdr:nvGrpSpPr>
      <xdr:grpSpPr>
        <a:xfrm>
          <a:off x="123825" y="952500"/>
          <a:ext cx="9705975" cy="3619500"/>
          <a:chOff x="48" y="88"/>
          <a:chExt cx="1024" cy="380"/>
        </a:xfrm>
        <a:solidFill>
          <a:srgbClr val="FFFFFF"/>
        </a:solidFill>
      </xdr:grpSpPr>
      <xdr:pic>
        <xdr:nvPicPr>
          <xdr:cNvPr id="2" name="Picture 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88"/>
            <a:ext cx="1024" cy="301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5" name="Group 75"/>
          <xdr:cNvGrpSpPr>
            <a:grpSpLocks/>
          </xdr:cNvGrpSpPr>
        </xdr:nvGrpSpPr>
        <xdr:grpSpPr>
          <a:xfrm>
            <a:off x="138" y="263"/>
            <a:ext cx="774" cy="164"/>
            <a:chOff x="138" y="263"/>
            <a:chExt cx="774" cy="164"/>
          </a:xfrm>
          <a:solidFill>
            <a:srgbClr val="FFFFFF"/>
          </a:solidFill>
        </xdr:grpSpPr>
        <xdr:grpSp>
          <xdr:nvGrpSpPr>
            <xdr:cNvPr id="6" name="Group 52"/>
            <xdr:cNvGrpSpPr>
              <a:grpSpLocks/>
            </xdr:cNvGrpSpPr>
          </xdr:nvGrpSpPr>
          <xdr:grpSpPr>
            <a:xfrm>
              <a:off x="744" y="361"/>
              <a:ext cx="149" cy="64"/>
              <a:chOff x="11164" y="5423"/>
              <a:chExt cx="2239" cy="973"/>
            </a:xfrm>
            <a:solidFill>
              <a:srgbClr val="FFFFFF"/>
            </a:solidFill>
          </xdr:grpSpPr>
          <xdr:sp>
            <xdr:nvSpPr>
              <xdr:cNvPr id="7" name="AutoShape 53"/>
              <xdr:cNvSpPr>
                <a:spLocks/>
              </xdr:cNvSpPr>
            </xdr:nvSpPr>
            <xdr:spPr>
              <a:xfrm>
                <a:off x="11164" y="5423"/>
                <a:ext cx="1316" cy="176"/>
              </a:xfrm>
              <a:prstGeom prst="rect">
                <a:avLst/>
              </a:prstGeom>
              <a:noFill/>
              <a:ln w="19050" cmpd="sng">
                <a:solidFill>
                  <a:srgbClr val="0000FF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" name="Group 55"/>
            <xdr:cNvGrpSpPr>
              <a:grpSpLocks/>
            </xdr:cNvGrpSpPr>
          </xdr:nvGrpSpPr>
          <xdr:grpSpPr>
            <a:xfrm>
              <a:off x="199" y="368"/>
              <a:ext cx="145" cy="59"/>
              <a:chOff x="2994" y="5539"/>
              <a:chExt cx="2170" cy="883"/>
            </a:xfrm>
            <a:solidFill>
              <a:srgbClr val="FFFFFF"/>
            </a:solidFill>
          </xdr:grpSpPr>
          <xdr:sp>
            <xdr:nvSpPr>
              <xdr:cNvPr id="10" name="AutoShape 56"/>
              <xdr:cNvSpPr>
                <a:spLocks/>
              </xdr:cNvSpPr>
            </xdr:nvSpPr>
            <xdr:spPr>
              <a:xfrm>
                <a:off x="2994" y="5539"/>
                <a:ext cx="1230" cy="176"/>
              </a:xfrm>
              <a:prstGeom prst="rect">
                <a:avLst/>
              </a:prstGeom>
              <a:noFill/>
              <a:ln w="19050" cmpd="sng">
                <a:solidFill>
                  <a:srgbClr val="0000FF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9" name="Group 73"/>
            <xdr:cNvGrpSpPr>
              <a:grpSpLocks/>
            </xdr:cNvGrpSpPr>
          </xdr:nvGrpSpPr>
          <xdr:grpSpPr>
            <a:xfrm>
              <a:off x="138" y="296"/>
              <a:ext cx="125" cy="113"/>
              <a:chOff x="138" y="296"/>
              <a:chExt cx="125" cy="113"/>
            </a:xfrm>
            <a:solidFill>
              <a:srgbClr val="FFFFFF"/>
            </a:solidFill>
          </xdr:grpSpPr>
          <xdr:sp>
            <xdr:nvSpPr>
              <xdr:cNvPr id="20" name="AutoShape 66"/>
              <xdr:cNvSpPr>
                <a:spLocks/>
              </xdr:cNvSpPr>
            </xdr:nvSpPr>
            <xdr:spPr>
              <a:xfrm>
                <a:off x="191" y="312"/>
                <a:ext cx="0" cy="32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triangl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3" name="Group 74"/>
            <xdr:cNvGrpSpPr>
              <a:grpSpLocks/>
            </xdr:cNvGrpSpPr>
          </xdr:nvGrpSpPr>
          <xdr:grpSpPr>
            <a:xfrm>
              <a:off x="777" y="308"/>
              <a:ext cx="135" cy="110"/>
              <a:chOff x="777" y="308"/>
              <a:chExt cx="135" cy="110"/>
            </a:xfrm>
            <a:solidFill>
              <a:srgbClr val="FFFFFF"/>
            </a:solidFill>
          </xdr:grpSpPr>
          <xdr:sp>
            <xdr:nvSpPr>
              <xdr:cNvPr id="24" name="AutoShape 70"/>
              <xdr:cNvSpPr>
                <a:spLocks/>
              </xdr:cNvSpPr>
            </xdr:nvSpPr>
            <xdr:spPr>
              <a:xfrm>
                <a:off x="837" y="316"/>
                <a:ext cx="0" cy="32"/>
              </a:xfrm>
              <a:prstGeom prst="line">
                <a:avLst/>
              </a:prstGeom>
              <a:noFill/>
              <a:ln w="19050" cmpd="sng">
                <a:solidFill>
                  <a:srgbClr val="FF6600"/>
                </a:solidFill>
                <a:headEnd type="triangl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400050</xdr:colOff>
      <xdr:row>2</xdr:row>
      <xdr:rowOff>38100</xdr:rowOff>
    </xdr:to>
    <xdr:pic>
      <xdr:nvPicPr>
        <xdr:cNvPr id="27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19050</xdr:rowOff>
    </xdr:from>
    <xdr:to>
      <xdr:col>5</xdr:col>
      <xdr:colOff>276225</xdr:colOff>
      <xdr:row>20</xdr:row>
      <xdr:rowOff>238125</xdr:rowOff>
    </xdr:to>
    <xdr:sp>
      <xdr:nvSpPr>
        <xdr:cNvPr id="28" name="AutoShape 78"/>
        <xdr:cNvSpPr>
          <a:spLocks/>
        </xdr:cNvSpPr>
      </xdr:nvSpPr>
      <xdr:spPr>
        <a:xfrm>
          <a:off x="7705725" y="8734425"/>
          <a:ext cx="76200" cy="476250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12</xdr:row>
      <xdr:rowOff>66675</xdr:rowOff>
    </xdr:from>
    <xdr:to>
      <xdr:col>10</xdr:col>
      <xdr:colOff>619125</xdr:colOff>
      <xdr:row>36</xdr:row>
      <xdr:rowOff>28575</xdr:rowOff>
    </xdr:to>
    <xdr:graphicFrame>
      <xdr:nvGraphicFramePr>
        <xdr:cNvPr id="1" name="Chart 2"/>
        <xdr:cNvGraphicFramePr/>
      </xdr:nvGraphicFramePr>
      <xdr:xfrm>
        <a:off x="2600325" y="1924050"/>
        <a:ext cx="56388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2</xdr:row>
      <xdr:rowOff>28575</xdr:rowOff>
    </xdr:from>
    <xdr:to>
      <xdr:col>9</xdr:col>
      <xdr:colOff>581025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3629025" y="390525"/>
        <a:ext cx="47434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104775</xdr:rowOff>
    </xdr:from>
    <xdr:to>
      <xdr:col>2</xdr:col>
      <xdr:colOff>790575</xdr:colOff>
      <xdr:row>53</xdr:row>
      <xdr:rowOff>85725</xdr:rowOff>
    </xdr:to>
    <xdr:graphicFrame>
      <xdr:nvGraphicFramePr>
        <xdr:cNvPr id="1" name="Chart 9"/>
        <xdr:cNvGraphicFramePr/>
      </xdr:nvGraphicFramePr>
      <xdr:xfrm>
        <a:off x="19050" y="6296025"/>
        <a:ext cx="2647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36</xdr:row>
      <xdr:rowOff>114300</xdr:rowOff>
    </xdr:from>
    <xdr:to>
      <xdr:col>7</xdr:col>
      <xdr:colOff>47625</xdr:colOff>
      <xdr:row>53</xdr:row>
      <xdr:rowOff>104775</xdr:rowOff>
    </xdr:to>
    <xdr:graphicFrame>
      <xdr:nvGraphicFramePr>
        <xdr:cNvPr id="2" name="Chart 11"/>
        <xdr:cNvGraphicFramePr/>
      </xdr:nvGraphicFramePr>
      <xdr:xfrm>
        <a:off x="3105150" y="6305550"/>
        <a:ext cx="2600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36</xdr:row>
      <xdr:rowOff>114300</xdr:rowOff>
    </xdr:from>
    <xdr:to>
      <xdr:col>11</xdr:col>
      <xdr:colOff>0</xdr:colOff>
      <xdr:row>53</xdr:row>
      <xdr:rowOff>95250</xdr:rowOff>
    </xdr:to>
    <xdr:graphicFrame>
      <xdr:nvGraphicFramePr>
        <xdr:cNvPr id="3" name="Chart 12"/>
        <xdr:cNvGraphicFramePr/>
      </xdr:nvGraphicFramePr>
      <xdr:xfrm>
        <a:off x="5924550" y="6305550"/>
        <a:ext cx="25812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238125</xdr:colOff>
      <xdr:row>36</xdr:row>
      <xdr:rowOff>142875</xdr:rowOff>
    </xdr:from>
    <xdr:to>
      <xdr:col>15</xdr:col>
      <xdr:colOff>9525</xdr:colOff>
      <xdr:row>53</xdr:row>
      <xdr:rowOff>123825</xdr:rowOff>
    </xdr:to>
    <xdr:graphicFrame>
      <xdr:nvGraphicFramePr>
        <xdr:cNvPr id="4" name="Chart 13"/>
        <xdr:cNvGraphicFramePr/>
      </xdr:nvGraphicFramePr>
      <xdr:xfrm>
        <a:off x="8743950" y="6334125"/>
        <a:ext cx="249555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9">
      <selection activeCell="D12" sqref="D12"/>
    </sheetView>
  </sheetViews>
  <sheetFormatPr defaultColWidth="11.421875" defaultRowHeight="12.75"/>
  <cols>
    <col min="1" max="1" width="25.421875" style="0" customWidth="1"/>
    <col min="2" max="2" width="20.421875" style="0" customWidth="1"/>
    <col min="3" max="3" width="28.7109375" style="0" customWidth="1"/>
    <col min="4" max="4" width="28.421875" style="0" customWidth="1"/>
    <col min="5" max="5" width="9.57421875" style="0" customWidth="1"/>
    <col min="6" max="6" width="6.8515625" style="0" customWidth="1"/>
  </cols>
  <sheetData>
    <row r="1" spans="1:2" ht="15.75">
      <c r="A1" s="1" t="s">
        <v>0</v>
      </c>
      <c r="B1" s="3"/>
    </row>
    <row r="2" ht="12.75">
      <c r="A2" t="s">
        <v>1</v>
      </c>
    </row>
    <row r="3" ht="16.5" customHeight="1" thickBot="1"/>
    <row r="4" spans="1:9" ht="13.5" thickTop="1">
      <c r="A4" s="102"/>
      <c r="B4" s="103"/>
      <c r="C4" s="103"/>
      <c r="D4" s="103"/>
      <c r="E4" s="103"/>
      <c r="F4" s="103"/>
      <c r="G4" s="103"/>
      <c r="H4" s="103"/>
      <c r="I4" s="104"/>
    </row>
    <row r="5" spans="1:9" ht="320.25" customHeight="1" thickBot="1">
      <c r="A5" s="105"/>
      <c r="B5" s="106"/>
      <c r="C5" s="106"/>
      <c r="D5" s="106"/>
      <c r="E5" s="106"/>
      <c r="F5" s="106"/>
      <c r="G5" s="106"/>
      <c r="H5" s="106"/>
      <c r="I5" s="107"/>
    </row>
    <row r="6" spans="1:9" ht="57" customHeight="1" thickTop="1">
      <c r="A6" s="4"/>
      <c r="B6" s="4"/>
      <c r="C6" s="4"/>
      <c r="D6" s="4"/>
      <c r="E6" s="4"/>
      <c r="F6" s="4"/>
      <c r="G6" s="4"/>
      <c r="H6" s="4"/>
      <c r="I6" s="4"/>
    </row>
    <row r="7" ht="15.75">
      <c r="A7" s="1" t="s">
        <v>12</v>
      </c>
    </row>
    <row r="8" ht="12.75">
      <c r="A8" t="s">
        <v>13</v>
      </c>
    </row>
    <row r="9" ht="4.5" customHeight="1" thickBot="1"/>
    <row r="10" spans="2:5" ht="38.25" customHeight="1" thickBot="1">
      <c r="B10" s="18"/>
      <c r="C10" s="19" t="s">
        <v>22</v>
      </c>
      <c r="D10" s="19" t="s">
        <v>66</v>
      </c>
      <c r="E10" s="11" t="s">
        <v>9</v>
      </c>
    </row>
    <row r="11" spans="1:5" ht="18.75" customHeight="1">
      <c r="A11" s="122" t="s">
        <v>2</v>
      </c>
      <c r="B11" s="116" t="s">
        <v>17</v>
      </c>
      <c r="C11" s="93">
        <v>13</v>
      </c>
      <c r="D11" s="94">
        <v>14.77</v>
      </c>
      <c r="E11" s="7" t="s">
        <v>5</v>
      </c>
    </row>
    <row r="12" spans="1:8" ht="18" customHeight="1" thickBot="1">
      <c r="A12" s="123"/>
      <c r="B12" s="117"/>
      <c r="C12" s="16">
        <f>POWER(10,(C11/10))</f>
        <v>19.952623149688804</v>
      </c>
      <c r="D12" s="17">
        <f>POWER(10,(D11/10))</f>
        <v>29.991625189876515</v>
      </c>
      <c r="E12" s="8" t="s">
        <v>6</v>
      </c>
      <c r="G12" s="25"/>
      <c r="H12" s="25"/>
    </row>
    <row r="13" spans="1:8" ht="20.25" customHeight="1">
      <c r="A13" s="123"/>
      <c r="B13" s="116" t="s">
        <v>60</v>
      </c>
      <c r="C13" s="93">
        <v>-79</v>
      </c>
      <c r="D13" s="94">
        <v>-85</v>
      </c>
      <c r="E13" s="7" t="s">
        <v>5</v>
      </c>
      <c r="G13" s="31" t="s">
        <v>16</v>
      </c>
      <c r="H13" s="27"/>
    </row>
    <row r="14" spans="1:8" ht="19.5" customHeight="1">
      <c r="A14" s="123"/>
      <c r="B14" s="118"/>
      <c r="C14" s="82">
        <f>POWER(10,(C13/10))*1000000000</f>
        <v>12.589254117941637</v>
      </c>
      <c r="D14" s="83">
        <f>POWER(10,(D13/10))*1000000000</f>
        <v>3.1622776601683777</v>
      </c>
      <c r="E14" s="12" t="s">
        <v>10</v>
      </c>
      <c r="G14" s="28"/>
      <c r="H14" s="26"/>
    </row>
    <row r="15" spans="1:8" ht="21" customHeight="1">
      <c r="A15" s="123"/>
      <c r="B15" s="119" t="s">
        <v>61</v>
      </c>
      <c r="C15" s="95">
        <v>-89</v>
      </c>
      <c r="D15" s="96">
        <v>-94</v>
      </c>
      <c r="E15" s="7" t="s">
        <v>5</v>
      </c>
      <c r="G15" s="28"/>
      <c r="H15" s="26"/>
    </row>
    <row r="16" spans="1:8" ht="21" customHeight="1" thickBot="1">
      <c r="A16" s="123"/>
      <c r="B16" s="117"/>
      <c r="C16" s="16">
        <f>POWER(10,(C15/10))*1000000000</f>
        <v>1.2589254117941624</v>
      </c>
      <c r="D16" s="17">
        <f>POWER(10,(D15/10))*1000000000</f>
        <v>0.3981071705534962</v>
      </c>
      <c r="E16" s="12" t="s">
        <v>10</v>
      </c>
      <c r="G16" s="28"/>
      <c r="H16" s="26"/>
    </row>
    <row r="17" spans="1:5" ht="28.5" customHeight="1" thickBot="1">
      <c r="A17" s="13" t="s">
        <v>3</v>
      </c>
      <c r="B17" s="23" t="s">
        <v>19</v>
      </c>
      <c r="C17" s="97">
        <v>3</v>
      </c>
      <c r="D17" s="98">
        <v>1</v>
      </c>
      <c r="E17" s="9" t="s">
        <v>7</v>
      </c>
    </row>
    <row r="18" spans="1:5" ht="27.75" customHeight="1" thickBot="1">
      <c r="A18" s="13" t="s">
        <v>4</v>
      </c>
      <c r="B18" s="29" t="s">
        <v>20</v>
      </c>
      <c r="C18" s="97">
        <v>7</v>
      </c>
      <c r="D18" s="98">
        <v>6</v>
      </c>
      <c r="E18" s="10" t="s">
        <v>8</v>
      </c>
    </row>
    <row r="19" spans="1:5" ht="4.5" customHeight="1" thickBot="1">
      <c r="A19" s="13"/>
      <c r="B19" s="30"/>
      <c r="C19" s="14"/>
      <c r="D19" s="14"/>
      <c r="E19" s="15"/>
    </row>
    <row r="20" spans="1:8" ht="20.25" customHeight="1">
      <c r="A20" s="114" t="s">
        <v>27</v>
      </c>
      <c r="B20" s="116" t="s">
        <v>18</v>
      </c>
      <c r="C20" s="20">
        <f>C11+C18-C17</f>
        <v>17</v>
      </c>
      <c r="D20" s="21">
        <f>D11-D17+D18</f>
        <v>19.77</v>
      </c>
      <c r="E20" s="7" t="s">
        <v>5</v>
      </c>
      <c r="G20" s="108" t="str">
        <f>IF(OR((C20&gt;20),(D20&gt;20)),"Norme ART non respectée","Norme ART OK")</f>
        <v>Norme ART OK</v>
      </c>
      <c r="H20" s="109"/>
    </row>
    <row r="21" spans="1:8" ht="18.75" customHeight="1" thickBot="1">
      <c r="A21" s="115"/>
      <c r="B21" s="130"/>
      <c r="C21" s="16">
        <f>POWER(10,(C20/10))</f>
        <v>50.11872336272724</v>
      </c>
      <c r="D21" s="17">
        <f>POWER(10,(D20/10))</f>
        <v>94.84184633008974</v>
      </c>
      <c r="E21" s="8" t="s">
        <v>6</v>
      </c>
      <c r="G21" s="110"/>
      <c r="H21" s="111"/>
    </row>
    <row r="22" spans="1:7" ht="22.5" customHeight="1">
      <c r="A22" s="114" t="s">
        <v>14</v>
      </c>
      <c r="B22" s="116" t="s">
        <v>55</v>
      </c>
      <c r="C22" s="20">
        <f>C13+C17-C18</f>
        <v>-83</v>
      </c>
      <c r="D22" s="21">
        <f>D13+D17-D18</f>
        <v>-90</v>
      </c>
      <c r="E22" s="7" t="s">
        <v>5</v>
      </c>
      <c r="G22" s="1"/>
    </row>
    <row r="23" spans="1:7" ht="20.25" customHeight="1">
      <c r="A23" s="114"/>
      <c r="B23" s="118"/>
      <c r="C23" s="82">
        <f>POWER(10,(C22/10))*1000000000</f>
        <v>5.011872336272711</v>
      </c>
      <c r="D23" s="83">
        <f>POWER(10,(D22/10))*1000000000</f>
        <v>1</v>
      </c>
      <c r="E23" s="12" t="s">
        <v>10</v>
      </c>
      <c r="G23" s="1"/>
    </row>
    <row r="24" spans="1:7" ht="23.25" customHeight="1">
      <c r="A24" s="121"/>
      <c r="B24" s="119" t="s">
        <v>56</v>
      </c>
      <c r="C24" s="84">
        <f>C15+C17-C18</f>
        <v>-93</v>
      </c>
      <c r="D24" s="84">
        <f>D15+D17-D18</f>
        <v>-99</v>
      </c>
      <c r="E24" s="7" t="s">
        <v>5</v>
      </c>
      <c r="G24" s="1"/>
    </row>
    <row r="25" spans="1:7" ht="21.75" customHeight="1" thickBot="1">
      <c r="A25" s="121"/>
      <c r="B25" s="117"/>
      <c r="C25" s="16">
        <f>POWER(10,(C24/10))*1000000000</f>
        <v>0.5011872336272705</v>
      </c>
      <c r="D25" s="17">
        <f>POWER(10,(D24/10))*1000000000</f>
        <v>0.12589254117941656</v>
      </c>
      <c r="E25" s="12" t="s">
        <v>10</v>
      </c>
      <c r="G25" s="1"/>
    </row>
    <row r="26" spans="1:5" ht="4.5" customHeight="1" thickBot="1">
      <c r="A26" s="13"/>
      <c r="B26" s="30"/>
      <c r="C26" s="14"/>
      <c r="D26" s="14"/>
      <c r="E26" s="15"/>
    </row>
    <row r="27" spans="1:5" ht="39.75" customHeight="1">
      <c r="A27" s="120" t="s">
        <v>65</v>
      </c>
      <c r="B27" s="85" t="s">
        <v>53</v>
      </c>
      <c r="C27" s="86">
        <f>-C22+D20</f>
        <v>102.77</v>
      </c>
      <c r="D27" s="87">
        <f>-D22+C20</f>
        <v>107</v>
      </c>
      <c r="E27" s="22"/>
    </row>
    <row r="28" spans="1:5" ht="39.75" customHeight="1" thickBot="1">
      <c r="A28" s="120"/>
      <c r="B28" s="90" t="s">
        <v>54</v>
      </c>
      <c r="C28" s="88">
        <f>-C24+D20</f>
        <v>112.77</v>
      </c>
      <c r="D28" s="89">
        <f>-D24+C20</f>
        <v>116</v>
      </c>
      <c r="E28" s="22"/>
    </row>
    <row r="29" spans="1:5" ht="23.25" customHeight="1" thickBot="1">
      <c r="A29" s="24"/>
      <c r="B29" s="23" t="s">
        <v>21</v>
      </c>
      <c r="C29" s="112">
        <v>10</v>
      </c>
      <c r="D29" s="113"/>
      <c r="E29" s="9" t="s">
        <v>7</v>
      </c>
    </row>
    <row r="30" spans="1:5" ht="39" customHeight="1">
      <c r="A30" s="100" t="s">
        <v>59</v>
      </c>
      <c r="B30" s="85" t="s">
        <v>57</v>
      </c>
      <c r="C30" s="126">
        <f>MIN((C27-C29),(D27-C29))</f>
        <v>92.77</v>
      </c>
      <c r="D30" s="127"/>
      <c r="E30" s="9"/>
    </row>
    <row r="31" spans="1:5" ht="42" customHeight="1" thickBot="1">
      <c r="A31" s="101"/>
      <c r="B31" s="90" t="s">
        <v>58</v>
      </c>
      <c r="C31" s="131">
        <f>MIN((C28-C29),(D28-C29))</f>
        <v>102.77</v>
      </c>
      <c r="D31" s="132"/>
      <c r="E31" s="9"/>
    </row>
    <row r="32" spans="1:5" ht="6" customHeight="1" thickBot="1">
      <c r="A32" s="13"/>
      <c r="B32" s="30"/>
      <c r="C32" s="14"/>
      <c r="D32" s="14"/>
      <c r="E32" s="15"/>
    </row>
    <row r="33" spans="1:8" ht="34.5" customHeight="1">
      <c r="A33" s="100" t="s">
        <v>15</v>
      </c>
      <c r="B33" s="91" t="s">
        <v>62</v>
      </c>
      <c r="C33" s="128">
        <f>POWER(10,((-40.4+C30)/20))/1000</f>
        <v>0.4154320512418614</v>
      </c>
      <c r="D33" s="129"/>
      <c r="E33" s="99" t="s">
        <v>11</v>
      </c>
      <c r="G33" s="5"/>
      <c r="H33" s="6"/>
    </row>
    <row r="34" spans="1:8" ht="34.5" customHeight="1" thickBot="1">
      <c r="A34" s="101"/>
      <c r="B34" s="92" t="s">
        <v>63</v>
      </c>
      <c r="C34" s="124">
        <f>POWER(10,((-40.4+C31)/20))/1000</f>
        <v>1.3137114949600646</v>
      </c>
      <c r="D34" s="125"/>
      <c r="E34" s="99"/>
      <c r="G34" s="5"/>
      <c r="H34" s="6"/>
    </row>
    <row r="35" ht="12.75">
      <c r="A35" s="2"/>
    </row>
    <row r="36" ht="12.75">
      <c r="A36" s="2"/>
    </row>
  </sheetData>
  <mergeCells count="20">
    <mergeCell ref="A27:A28"/>
    <mergeCell ref="A22:A25"/>
    <mergeCell ref="A11:A16"/>
    <mergeCell ref="C34:D34"/>
    <mergeCell ref="C30:D30"/>
    <mergeCell ref="C33:D33"/>
    <mergeCell ref="B20:B21"/>
    <mergeCell ref="B22:B23"/>
    <mergeCell ref="B24:B25"/>
    <mergeCell ref="C31:D31"/>
    <mergeCell ref="E33:E34"/>
    <mergeCell ref="A33:A34"/>
    <mergeCell ref="A30:A31"/>
    <mergeCell ref="A4:I5"/>
    <mergeCell ref="G20:H21"/>
    <mergeCell ref="C29:D29"/>
    <mergeCell ref="A20:A21"/>
    <mergeCell ref="B11:B12"/>
    <mergeCell ref="B13:B14"/>
    <mergeCell ref="B15:B16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G10" sqref="G10"/>
    </sheetView>
  </sheetViews>
  <sheetFormatPr defaultColWidth="11.421875" defaultRowHeight="12.75"/>
  <cols>
    <col min="1" max="1" width="21.140625" style="0" customWidth="1"/>
  </cols>
  <sheetData>
    <row r="1" ht="15.75">
      <c r="A1" s="1" t="s">
        <v>23</v>
      </c>
    </row>
    <row r="2" ht="12.75">
      <c r="A2" s="35" t="s">
        <v>24</v>
      </c>
    </row>
    <row r="3" ht="12.75">
      <c r="A3" s="35"/>
    </row>
    <row r="4" ht="12.75">
      <c r="A4" s="35"/>
    </row>
    <row r="5" spans="1:3" ht="12.75">
      <c r="A5" s="39" t="s">
        <v>25</v>
      </c>
      <c r="B5" s="36" t="s">
        <v>5</v>
      </c>
      <c r="C5" s="36" t="s">
        <v>6</v>
      </c>
    </row>
    <row r="6" spans="2:3" ht="12.75">
      <c r="B6" s="32">
        <v>-94</v>
      </c>
      <c r="C6" s="33">
        <f>POWER(10,(B6/10))</f>
        <v>3.981071705534962E-10</v>
      </c>
    </row>
    <row r="7" spans="1:2" ht="18.75" customHeight="1">
      <c r="A7" s="38"/>
      <c r="B7" s="37"/>
    </row>
    <row r="8" spans="1:3" ht="11.25" customHeight="1">
      <c r="A8" s="39" t="s">
        <v>26</v>
      </c>
      <c r="B8" s="36" t="s">
        <v>5</v>
      </c>
      <c r="C8" s="36" t="s">
        <v>6</v>
      </c>
    </row>
    <row r="9" spans="2:3" ht="12.75">
      <c r="B9" s="34">
        <f>10*LOG(C9)/LOG(10)</f>
        <v>13.010299956639813</v>
      </c>
      <c r="C9" s="32">
        <v>20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B10" sqref="B10"/>
    </sheetView>
  </sheetViews>
  <sheetFormatPr defaultColWidth="11.421875" defaultRowHeight="12.75"/>
  <sheetData>
    <row r="1" ht="15.75">
      <c r="A1" s="1" t="s">
        <v>64</v>
      </c>
    </row>
    <row r="3" spans="1:5" ht="12.75" customHeight="1">
      <c r="A3" s="49" t="s">
        <v>32</v>
      </c>
      <c r="C3" s="133" t="s">
        <v>49</v>
      </c>
      <c r="D3" s="134"/>
      <c r="E3" s="18"/>
    </row>
    <row r="4" spans="1:5" ht="12.75">
      <c r="A4" s="50" t="s">
        <v>33</v>
      </c>
      <c r="C4" s="135" t="s">
        <v>48</v>
      </c>
      <c r="D4" s="136"/>
      <c r="E4" s="18"/>
    </row>
    <row r="5" ht="12.75">
      <c r="A5" s="50" t="s">
        <v>34</v>
      </c>
    </row>
    <row r="6" ht="12.75">
      <c r="A6" s="51" t="s">
        <v>35</v>
      </c>
    </row>
    <row r="7" ht="12.75">
      <c r="A7" s="60"/>
    </row>
    <row r="8" ht="13.5" thickBot="1">
      <c r="A8" s="60"/>
    </row>
    <row r="9" spans="1:4" ht="12.75">
      <c r="A9" s="75" t="s">
        <v>46</v>
      </c>
      <c r="B9" s="76">
        <v>-94</v>
      </c>
      <c r="D9" t="s">
        <v>50</v>
      </c>
    </row>
    <row r="10" spans="1:4" ht="13.5" thickBot="1">
      <c r="A10" s="77" t="s">
        <v>47</v>
      </c>
      <c r="B10" s="78">
        <v>-3</v>
      </c>
      <c r="D10" t="s">
        <v>51</v>
      </c>
    </row>
    <row r="11" spans="1:2" ht="12.75">
      <c r="A11" s="74"/>
      <c r="B11" s="73"/>
    </row>
    <row r="12" spans="1:3" ht="1.5" customHeight="1" thickBot="1">
      <c r="A12" s="41"/>
      <c r="B12" s="59"/>
      <c r="C12" s="41"/>
    </row>
    <row r="13" spans="1:3" ht="13.5" thickBot="1">
      <c r="A13" s="70" t="s">
        <v>28</v>
      </c>
      <c r="B13" s="71" t="s">
        <v>42</v>
      </c>
      <c r="C13" s="72" t="s">
        <v>43</v>
      </c>
    </row>
    <row r="14" spans="1:3" ht="12.75">
      <c r="A14" s="61">
        <f aca="true" t="shared" si="0" ref="A14:A36">POWER(10,(-10.4-$B$9-B14)/20)/1000</f>
        <v>13.489628825916556</v>
      </c>
      <c r="B14" s="62">
        <v>1</v>
      </c>
      <c r="C14" s="63">
        <f aca="true" t="shared" si="1" ref="C14:C36">20-B14-$B$10</f>
        <v>22</v>
      </c>
    </row>
    <row r="15" spans="1:3" ht="12.75">
      <c r="A15" s="64">
        <f t="shared" si="0"/>
        <v>12.02264434617415</v>
      </c>
      <c r="B15" s="65">
        <v>2</v>
      </c>
      <c r="C15" s="66">
        <f t="shared" si="1"/>
        <v>21</v>
      </c>
    </row>
    <row r="16" spans="1:3" ht="12.75">
      <c r="A16" s="64">
        <f t="shared" si="0"/>
        <v>10.715193052376051</v>
      </c>
      <c r="B16" s="65">
        <v>3</v>
      </c>
      <c r="C16" s="66">
        <f t="shared" si="1"/>
        <v>20</v>
      </c>
    </row>
    <row r="17" spans="1:3" ht="12.75">
      <c r="A17" s="64">
        <f t="shared" si="0"/>
        <v>9.549925860214353</v>
      </c>
      <c r="B17" s="65">
        <v>4</v>
      </c>
      <c r="C17" s="66">
        <f t="shared" si="1"/>
        <v>19</v>
      </c>
    </row>
    <row r="18" spans="1:3" ht="12.75">
      <c r="A18" s="64">
        <f t="shared" si="0"/>
        <v>8.511380382023763</v>
      </c>
      <c r="B18" s="65">
        <v>5</v>
      </c>
      <c r="C18" s="66">
        <f t="shared" si="1"/>
        <v>18</v>
      </c>
    </row>
    <row r="19" spans="1:3" ht="12.75">
      <c r="A19" s="64">
        <f t="shared" si="0"/>
        <v>7.585775750291839</v>
      </c>
      <c r="B19" s="65">
        <v>6</v>
      </c>
      <c r="C19" s="66">
        <f t="shared" si="1"/>
        <v>17</v>
      </c>
    </row>
    <row r="20" spans="1:3" ht="12.75">
      <c r="A20" s="64">
        <f t="shared" si="0"/>
        <v>6.760829753919823</v>
      </c>
      <c r="B20" s="65">
        <v>7</v>
      </c>
      <c r="C20" s="66">
        <f t="shared" si="1"/>
        <v>16</v>
      </c>
    </row>
    <row r="21" spans="1:3" ht="12.75">
      <c r="A21" s="64">
        <f t="shared" si="0"/>
        <v>6.025595860743585</v>
      </c>
      <c r="B21" s="65">
        <v>8</v>
      </c>
      <c r="C21" s="66">
        <f t="shared" si="1"/>
        <v>15</v>
      </c>
    </row>
    <row r="22" spans="1:3" ht="12.75">
      <c r="A22" s="64">
        <f t="shared" si="0"/>
        <v>5.370317963702527</v>
      </c>
      <c r="B22" s="65">
        <v>9</v>
      </c>
      <c r="C22" s="66">
        <f t="shared" si="1"/>
        <v>14</v>
      </c>
    </row>
    <row r="23" spans="1:3" ht="12.75">
      <c r="A23" s="64">
        <f t="shared" si="0"/>
        <v>4.786300923226385</v>
      </c>
      <c r="B23" s="65">
        <v>10</v>
      </c>
      <c r="C23" s="66">
        <f t="shared" si="1"/>
        <v>13</v>
      </c>
    </row>
    <row r="24" spans="1:3" ht="12.75">
      <c r="A24" s="64">
        <f t="shared" si="0"/>
        <v>4.26579518801593</v>
      </c>
      <c r="B24" s="65">
        <v>11</v>
      </c>
      <c r="C24" s="66">
        <f t="shared" si="1"/>
        <v>12</v>
      </c>
    </row>
    <row r="25" spans="1:3" ht="12.75">
      <c r="A25" s="64">
        <f t="shared" si="0"/>
        <v>3.8018939632056106</v>
      </c>
      <c r="B25" s="65">
        <v>12</v>
      </c>
      <c r="C25" s="66">
        <f t="shared" si="1"/>
        <v>11</v>
      </c>
    </row>
    <row r="26" spans="1:3" ht="12.75">
      <c r="A26" s="64">
        <f t="shared" si="0"/>
        <v>3.3884415613920256</v>
      </c>
      <c r="B26" s="65">
        <v>13</v>
      </c>
      <c r="C26" s="66">
        <f t="shared" si="1"/>
        <v>10</v>
      </c>
    </row>
    <row r="27" spans="1:3" ht="12.75">
      <c r="A27" s="64">
        <f t="shared" si="0"/>
        <v>3.0199517204020174</v>
      </c>
      <c r="B27" s="65">
        <v>14</v>
      </c>
      <c r="C27" s="66">
        <f t="shared" si="1"/>
        <v>9</v>
      </c>
    </row>
    <row r="28" spans="1:3" ht="12.75">
      <c r="A28" s="64">
        <f t="shared" si="0"/>
        <v>2.691534803926916</v>
      </c>
      <c r="B28" s="65">
        <v>15</v>
      </c>
      <c r="C28" s="66">
        <f t="shared" si="1"/>
        <v>8</v>
      </c>
    </row>
    <row r="29" spans="1:3" ht="12.75">
      <c r="A29" s="64">
        <f t="shared" si="0"/>
        <v>2.3988329190194917</v>
      </c>
      <c r="B29" s="65">
        <v>16</v>
      </c>
      <c r="C29" s="66">
        <f t="shared" si="1"/>
        <v>7</v>
      </c>
    </row>
    <row r="30" spans="1:3" ht="12.75">
      <c r="A30" s="64">
        <f t="shared" si="0"/>
        <v>2.1379620895022327</v>
      </c>
      <c r="B30" s="65">
        <v>17</v>
      </c>
      <c r="C30" s="66">
        <f t="shared" si="1"/>
        <v>6</v>
      </c>
    </row>
    <row r="31" spans="1:3" ht="12.75">
      <c r="A31" s="64">
        <f t="shared" si="0"/>
        <v>1.9054607179632486</v>
      </c>
      <c r="B31" s="65">
        <v>18</v>
      </c>
      <c r="C31" s="66">
        <f t="shared" si="1"/>
        <v>5</v>
      </c>
    </row>
    <row r="32" spans="1:3" ht="12.75">
      <c r="A32" s="64">
        <f t="shared" si="0"/>
        <v>1.6982436524617432</v>
      </c>
      <c r="B32" s="65">
        <v>19</v>
      </c>
      <c r="C32" s="66">
        <f t="shared" si="1"/>
        <v>4</v>
      </c>
    </row>
    <row r="33" spans="1:3" ht="12.75">
      <c r="A33" s="64">
        <f t="shared" si="0"/>
        <v>1.513561248436208</v>
      </c>
      <c r="B33" s="65">
        <v>20</v>
      </c>
      <c r="C33" s="66">
        <f t="shared" si="1"/>
        <v>3</v>
      </c>
    </row>
    <row r="34" spans="1:3" ht="12.75">
      <c r="A34" s="64">
        <f t="shared" si="0"/>
        <v>1.348962882591654</v>
      </c>
      <c r="B34" s="65">
        <v>21</v>
      </c>
      <c r="C34" s="66">
        <f t="shared" si="1"/>
        <v>2</v>
      </c>
    </row>
    <row r="35" spans="1:3" ht="12.75">
      <c r="A35" s="64">
        <f t="shared" si="0"/>
        <v>1.2022644346174127</v>
      </c>
      <c r="B35" s="65">
        <v>22</v>
      </c>
      <c r="C35" s="66">
        <f t="shared" si="1"/>
        <v>1</v>
      </c>
    </row>
    <row r="36" spans="1:3" ht="13.5" thickBot="1">
      <c r="A36" s="67">
        <f t="shared" si="0"/>
        <v>1.0715193052376069</v>
      </c>
      <c r="B36" s="68">
        <v>23</v>
      </c>
      <c r="C36" s="69">
        <f t="shared" si="1"/>
        <v>0</v>
      </c>
    </row>
  </sheetData>
  <mergeCells count="2">
    <mergeCell ref="C3:D3"/>
    <mergeCell ref="C4:D4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2">
      <selection activeCell="G29" sqref="G29"/>
    </sheetView>
  </sheetViews>
  <sheetFormatPr defaultColWidth="11.421875" defaultRowHeight="12.75"/>
  <cols>
    <col min="1" max="1" width="25.421875" style="0" customWidth="1"/>
  </cols>
  <sheetData>
    <row r="1" ht="15.75">
      <c r="A1" s="1" t="s">
        <v>31</v>
      </c>
    </row>
    <row r="3" spans="1:3" ht="14.25">
      <c r="A3" s="40" t="s">
        <v>30</v>
      </c>
      <c r="B3" s="79" t="s">
        <v>29</v>
      </c>
      <c r="C3" s="79" t="s">
        <v>28</v>
      </c>
    </row>
    <row r="4" spans="1:3" ht="12.75">
      <c r="A4" s="40" t="s">
        <v>52</v>
      </c>
      <c r="B4" s="81">
        <v>-75</v>
      </c>
      <c r="C4" s="80">
        <f aca="true" t="shared" si="0" ref="C4:C26">1/1000*POWER(10,((-B4-30.4)/20))</f>
        <v>0.16982436524617445</v>
      </c>
    </row>
    <row r="5" spans="2:3" ht="12.75">
      <c r="B5" s="81">
        <v>-76</v>
      </c>
      <c r="C5" s="80">
        <f t="shared" si="0"/>
        <v>0.190546071796325</v>
      </c>
    </row>
    <row r="6" spans="2:3" ht="12.75">
      <c r="B6" s="81">
        <v>-77</v>
      </c>
      <c r="C6" s="80">
        <f t="shared" si="0"/>
        <v>0.2137962089502234</v>
      </c>
    </row>
    <row r="7" spans="2:3" ht="12.75">
      <c r="B7" s="81">
        <v>-78</v>
      </c>
      <c r="C7" s="80">
        <f t="shared" si="0"/>
        <v>0.23988329190194912</v>
      </c>
    </row>
    <row r="8" spans="2:3" ht="12.75">
      <c r="B8" s="81">
        <v>-79</v>
      </c>
      <c r="C8" s="80">
        <f t="shared" si="0"/>
        <v>0.26915348039269177</v>
      </c>
    </row>
    <row r="9" spans="2:3" ht="12.75">
      <c r="B9" s="81">
        <v>-80</v>
      </c>
      <c r="C9" s="80">
        <f t="shared" si="0"/>
        <v>0.3019951720402017</v>
      </c>
    </row>
    <row r="10" spans="2:3" ht="12.75">
      <c r="B10" s="81">
        <v>-81</v>
      </c>
      <c r="C10" s="80">
        <f t="shared" si="0"/>
        <v>0.33884415613920277</v>
      </c>
    </row>
    <row r="11" spans="2:3" ht="12.75">
      <c r="B11" s="81">
        <v>-82</v>
      </c>
      <c r="C11" s="80">
        <f t="shared" si="0"/>
        <v>0.38018939632056165</v>
      </c>
    </row>
    <row r="12" spans="2:3" ht="12.75">
      <c r="B12" s="81">
        <v>-83</v>
      </c>
      <c r="C12" s="80">
        <f t="shared" si="0"/>
        <v>0.42657951880159295</v>
      </c>
    </row>
    <row r="13" spans="2:3" ht="12.75">
      <c r="B13" s="81">
        <v>-84</v>
      </c>
      <c r="C13" s="80">
        <f t="shared" si="0"/>
        <v>0.47863009232263887</v>
      </c>
    </row>
    <row r="14" spans="2:3" ht="12.75">
      <c r="B14" s="81">
        <v>-85</v>
      </c>
      <c r="C14" s="80">
        <f t="shared" si="0"/>
        <v>0.537031796370253</v>
      </c>
    </row>
    <row r="15" spans="2:3" ht="12.75">
      <c r="B15" s="81">
        <v>-86</v>
      </c>
      <c r="C15" s="80">
        <f t="shared" si="0"/>
        <v>0.6025595860743583</v>
      </c>
    </row>
    <row r="16" spans="2:3" ht="12.75">
      <c r="B16" s="81">
        <v>-87</v>
      </c>
      <c r="C16" s="80">
        <f t="shared" si="0"/>
        <v>0.6760829753919821</v>
      </c>
    </row>
    <row r="17" spans="2:3" ht="12.75">
      <c r="B17" s="81">
        <v>-88</v>
      </c>
      <c r="C17" s="80">
        <f t="shared" si="0"/>
        <v>0.7585775750291838</v>
      </c>
    </row>
    <row r="18" spans="2:3" ht="12.75">
      <c r="B18" s="81">
        <v>-89</v>
      </c>
      <c r="C18" s="80">
        <f t="shared" si="0"/>
        <v>0.8511380382023777</v>
      </c>
    </row>
    <row r="19" spans="2:3" ht="12.75">
      <c r="B19" s="81">
        <v>-90</v>
      </c>
      <c r="C19" s="80">
        <f t="shared" si="0"/>
        <v>0.9549925860214368</v>
      </c>
    </row>
    <row r="20" spans="2:3" ht="12.75">
      <c r="B20" s="81">
        <v>-91</v>
      </c>
      <c r="C20" s="80">
        <f t="shared" si="0"/>
        <v>1.0715193052376077</v>
      </c>
    </row>
    <row r="21" spans="2:3" ht="12.75">
      <c r="B21" s="81">
        <v>-92</v>
      </c>
      <c r="C21" s="80">
        <f t="shared" si="0"/>
        <v>1.2022644346174138</v>
      </c>
    </row>
    <row r="22" spans="2:3" ht="12.75">
      <c r="B22" s="81">
        <v>-93</v>
      </c>
      <c r="C22" s="80">
        <f t="shared" si="0"/>
        <v>1.3489628825916542</v>
      </c>
    </row>
    <row r="23" spans="2:3" ht="12.75">
      <c r="B23" s="81">
        <v>-94</v>
      </c>
      <c r="C23" s="80">
        <f t="shared" si="0"/>
        <v>1.5135612484362093</v>
      </c>
    </row>
    <row r="24" spans="2:3" ht="12.75">
      <c r="B24" s="81">
        <v>-95</v>
      </c>
      <c r="C24" s="80">
        <f t="shared" si="0"/>
        <v>1.6982436524617432</v>
      </c>
    </row>
    <row r="25" spans="2:3" ht="12.75">
      <c r="B25" s="81">
        <v>-96</v>
      </c>
      <c r="C25" s="80">
        <f t="shared" si="0"/>
        <v>1.9054607179632486</v>
      </c>
    </row>
    <row r="26" spans="2:3" ht="12.75">
      <c r="B26" s="81">
        <v>-97</v>
      </c>
      <c r="C26" s="80">
        <f t="shared" si="0"/>
        <v>2.1379620895022327</v>
      </c>
    </row>
    <row r="27" spans="2:3" ht="12.75">
      <c r="B27" s="81">
        <v>-98</v>
      </c>
      <c r="C27" s="80">
        <f aca="true" t="shared" si="1" ref="C27:C32">1/1000*POWER(10,((-B27-30.4)/20))</f>
        <v>2.3988329190194917</v>
      </c>
    </row>
    <row r="28" spans="2:3" ht="12.75">
      <c r="B28" s="81">
        <v>-99</v>
      </c>
      <c r="C28" s="80">
        <f t="shared" si="1"/>
        <v>2.691534803926916</v>
      </c>
    </row>
    <row r="29" spans="2:3" ht="12.75">
      <c r="B29" s="81">
        <v>-100</v>
      </c>
      <c r="C29" s="80">
        <f t="shared" si="1"/>
        <v>3.019951720402018</v>
      </c>
    </row>
    <row r="30" spans="2:3" ht="12.75">
      <c r="B30" s="81">
        <v>-101</v>
      </c>
      <c r="C30" s="80">
        <f t="shared" si="1"/>
        <v>3.3884415613920256</v>
      </c>
    </row>
    <row r="31" spans="2:3" ht="12.75">
      <c r="B31" s="81">
        <v>-102</v>
      </c>
      <c r="C31" s="80">
        <f t="shared" si="1"/>
        <v>3.8018939632056106</v>
      </c>
    </row>
    <row r="32" spans="2:3" ht="12.75">
      <c r="B32" s="81">
        <v>-103</v>
      </c>
      <c r="C32" s="80">
        <f t="shared" si="1"/>
        <v>4.26579518801593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"/>
    </sheetView>
  </sheetViews>
  <sheetFormatPr defaultColWidth="11.421875" defaultRowHeight="12.75"/>
  <cols>
    <col min="1" max="1" width="13.57421875" style="0" customWidth="1"/>
    <col min="2" max="2" width="14.57421875" style="0" customWidth="1"/>
    <col min="3" max="3" width="12.140625" style="0" customWidth="1"/>
    <col min="4" max="4" width="6.421875" style="0" customWidth="1"/>
    <col min="6" max="6" width="14.57421875" style="0" customWidth="1"/>
    <col min="7" max="7" width="12.140625" style="0" customWidth="1"/>
    <col min="8" max="8" width="4.00390625" style="0" customWidth="1"/>
    <col min="10" max="10" width="15.8515625" style="0" customWidth="1"/>
    <col min="12" max="12" width="3.7109375" style="0" customWidth="1"/>
    <col min="14" max="14" width="14.28125" style="0" customWidth="1"/>
  </cols>
  <sheetData>
    <row r="1" ht="15.75">
      <c r="A1" s="1" t="s">
        <v>64</v>
      </c>
    </row>
    <row r="2" ht="12.75">
      <c r="A2" t="s">
        <v>51</v>
      </c>
    </row>
    <row r="3" ht="13.5" thickBot="1"/>
    <row r="4" spans="1:5" ht="14.25">
      <c r="A4" s="49" t="s">
        <v>32</v>
      </c>
      <c r="C4" s="52" t="s">
        <v>44</v>
      </c>
      <c r="D4" s="53"/>
      <c r="E4" s="18"/>
    </row>
    <row r="5" spans="1:5" ht="13.5" thickBot="1">
      <c r="A5" s="50" t="s">
        <v>33</v>
      </c>
      <c r="C5" s="54" t="s">
        <v>45</v>
      </c>
      <c r="D5" s="55"/>
      <c r="E5" s="18"/>
    </row>
    <row r="6" ht="12.75">
      <c r="A6" s="50" t="s">
        <v>34</v>
      </c>
    </row>
    <row r="7" ht="12.75">
      <c r="A7" s="50" t="s">
        <v>35</v>
      </c>
    </row>
    <row r="8" ht="12.75">
      <c r="A8" s="50" t="s">
        <v>36</v>
      </c>
    </row>
    <row r="9" ht="12.75">
      <c r="A9" s="51" t="s">
        <v>37</v>
      </c>
    </row>
    <row r="10" ht="12.75">
      <c r="A10" s="40"/>
    </row>
    <row r="12" spans="2:14" s="41" customFormat="1" ht="34.5" customHeight="1" thickBot="1">
      <c r="B12" s="42" t="s">
        <v>38</v>
      </c>
      <c r="F12" s="42" t="s">
        <v>39</v>
      </c>
      <c r="J12" s="42" t="s">
        <v>40</v>
      </c>
      <c r="N12" s="42" t="s">
        <v>41</v>
      </c>
    </row>
    <row r="13" spans="1:15" ht="12.75">
      <c r="A13" s="56" t="s">
        <v>28</v>
      </c>
      <c r="B13" s="57" t="s">
        <v>42</v>
      </c>
      <c r="C13" s="58" t="s">
        <v>43</v>
      </c>
      <c r="E13" s="56" t="s">
        <v>28</v>
      </c>
      <c r="F13" s="57" t="s">
        <v>42</v>
      </c>
      <c r="G13" s="58" t="s">
        <v>43</v>
      </c>
      <c r="I13" s="56" t="s">
        <v>28</v>
      </c>
      <c r="J13" s="57" t="s">
        <v>42</v>
      </c>
      <c r="K13" s="58" t="s">
        <v>43</v>
      </c>
      <c r="M13" s="56" t="s">
        <v>28</v>
      </c>
      <c r="N13" s="57" t="s">
        <v>42</v>
      </c>
      <c r="O13" s="58" t="s">
        <v>43</v>
      </c>
    </row>
    <row r="14" spans="1:15" ht="12.75">
      <c r="A14" s="43">
        <f aca="true" t="shared" si="0" ref="A14:A36">POWER(10,(-10.4+85-B14)/20)/1000</f>
        <v>4.786300923226385</v>
      </c>
      <c r="B14" s="44">
        <v>1</v>
      </c>
      <c r="C14" s="45">
        <f aca="true" t="shared" si="1" ref="C14:C36">23-B14</f>
        <v>22</v>
      </c>
      <c r="E14" s="43">
        <f aca="true" t="shared" si="2" ref="E14:E36">POWER(10,(-10.4+89-F14)/20)/1000</f>
        <v>7.585775750291839</v>
      </c>
      <c r="F14" s="44">
        <v>1</v>
      </c>
      <c r="G14" s="45">
        <f aca="true" t="shared" si="3" ref="G14:G36">23-F14</f>
        <v>22</v>
      </c>
      <c r="I14" s="43">
        <f aca="true" t="shared" si="4" ref="I14:I36">POWER(10,(-10.4+91-J14)/20)/1000</f>
        <v>9.549925860214353</v>
      </c>
      <c r="J14" s="44">
        <v>1</v>
      </c>
      <c r="K14" s="45">
        <f aca="true" t="shared" si="5" ref="K14:K36">23-J14</f>
        <v>22</v>
      </c>
      <c r="M14" s="43">
        <f aca="true" t="shared" si="6" ref="M14:M36">POWER(10,(-10.4+94-N14)/20)/1000</f>
        <v>13.489628825916556</v>
      </c>
      <c r="N14" s="44">
        <v>1</v>
      </c>
      <c r="O14" s="45">
        <f aca="true" t="shared" si="7" ref="O14:O36">23-N14</f>
        <v>22</v>
      </c>
    </row>
    <row r="15" spans="1:15" ht="12.75">
      <c r="A15" s="43">
        <f t="shared" si="0"/>
        <v>4.26579518801593</v>
      </c>
      <c r="B15" s="44">
        <v>2</v>
      </c>
      <c r="C15" s="45">
        <f t="shared" si="1"/>
        <v>21</v>
      </c>
      <c r="E15" s="43">
        <f t="shared" si="2"/>
        <v>6.760829753919823</v>
      </c>
      <c r="F15" s="44">
        <v>2</v>
      </c>
      <c r="G15" s="45">
        <f t="shared" si="3"/>
        <v>21</v>
      </c>
      <c r="I15" s="43">
        <f t="shared" si="4"/>
        <v>8.511380382023763</v>
      </c>
      <c r="J15" s="44">
        <v>2</v>
      </c>
      <c r="K15" s="45">
        <f t="shared" si="5"/>
        <v>21</v>
      </c>
      <c r="M15" s="43">
        <f t="shared" si="6"/>
        <v>12.02264434617415</v>
      </c>
      <c r="N15" s="44">
        <v>2</v>
      </c>
      <c r="O15" s="45">
        <f t="shared" si="7"/>
        <v>21</v>
      </c>
    </row>
    <row r="16" spans="1:15" ht="12.75">
      <c r="A16" s="43">
        <f t="shared" si="0"/>
        <v>3.8018939632056106</v>
      </c>
      <c r="B16" s="44">
        <v>3</v>
      </c>
      <c r="C16" s="45">
        <f t="shared" si="1"/>
        <v>20</v>
      </c>
      <c r="E16" s="43">
        <f t="shared" si="2"/>
        <v>6.025595860743585</v>
      </c>
      <c r="F16" s="44">
        <v>3</v>
      </c>
      <c r="G16" s="45">
        <f t="shared" si="3"/>
        <v>20</v>
      </c>
      <c r="I16" s="43">
        <f t="shared" si="4"/>
        <v>7.585775750291839</v>
      </c>
      <c r="J16" s="44">
        <v>3</v>
      </c>
      <c r="K16" s="45">
        <f t="shared" si="5"/>
        <v>20</v>
      </c>
      <c r="M16" s="43">
        <f t="shared" si="6"/>
        <v>10.715193052376051</v>
      </c>
      <c r="N16" s="44">
        <v>3</v>
      </c>
      <c r="O16" s="45">
        <f t="shared" si="7"/>
        <v>20</v>
      </c>
    </row>
    <row r="17" spans="1:15" ht="12.75">
      <c r="A17" s="43">
        <f t="shared" si="0"/>
        <v>3.3884415613920256</v>
      </c>
      <c r="B17" s="44">
        <v>4</v>
      </c>
      <c r="C17" s="45">
        <f t="shared" si="1"/>
        <v>19</v>
      </c>
      <c r="E17" s="43">
        <f t="shared" si="2"/>
        <v>5.370317963702527</v>
      </c>
      <c r="F17" s="44">
        <v>4</v>
      </c>
      <c r="G17" s="45">
        <f t="shared" si="3"/>
        <v>19</v>
      </c>
      <c r="I17" s="43">
        <f t="shared" si="4"/>
        <v>6.760829753919823</v>
      </c>
      <c r="J17" s="44">
        <v>4</v>
      </c>
      <c r="K17" s="45">
        <f t="shared" si="5"/>
        <v>19</v>
      </c>
      <c r="M17" s="43">
        <f t="shared" si="6"/>
        <v>9.549925860214353</v>
      </c>
      <c r="N17" s="44">
        <v>4</v>
      </c>
      <c r="O17" s="45">
        <f t="shared" si="7"/>
        <v>19</v>
      </c>
    </row>
    <row r="18" spans="1:15" ht="12.75">
      <c r="A18" s="43">
        <f t="shared" si="0"/>
        <v>3.0199517204020174</v>
      </c>
      <c r="B18" s="44">
        <v>5</v>
      </c>
      <c r="C18" s="45">
        <f t="shared" si="1"/>
        <v>18</v>
      </c>
      <c r="E18" s="43">
        <f t="shared" si="2"/>
        <v>4.786300923226385</v>
      </c>
      <c r="F18" s="44">
        <v>5</v>
      </c>
      <c r="G18" s="45">
        <f t="shared" si="3"/>
        <v>18</v>
      </c>
      <c r="I18" s="43">
        <f t="shared" si="4"/>
        <v>6.025595860743585</v>
      </c>
      <c r="J18" s="44">
        <v>5</v>
      </c>
      <c r="K18" s="45">
        <f t="shared" si="5"/>
        <v>18</v>
      </c>
      <c r="M18" s="43">
        <f t="shared" si="6"/>
        <v>8.511380382023763</v>
      </c>
      <c r="N18" s="44">
        <v>5</v>
      </c>
      <c r="O18" s="45">
        <f t="shared" si="7"/>
        <v>18</v>
      </c>
    </row>
    <row r="19" spans="1:15" ht="12.75">
      <c r="A19" s="43">
        <f t="shared" si="0"/>
        <v>2.691534803926916</v>
      </c>
      <c r="B19" s="44">
        <v>6</v>
      </c>
      <c r="C19" s="45">
        <f t="shared" si="1"/>
        <v>17</v>
      </c>
      <c r="E19" s="43">
        <f t="shared" si="2"/>
        <v>4.26579518801593</v>
      </c>
      <c r="F19" s="44">
        <v>6</v>
      </c>
      <c r="G19" s="45">
        <f t="shared" si="3"/>
        <v>17</v>
      </c>
      <c r="I19" s="43">
        <f t="shared" si="4"/>
        <v>5.370317963702527</v>
      </c>
      <c r="J19" s="44">
        <v>6</v>
      </c>
      <c r="K19" s="45">
        <f t="shared" si="5"/>
        <v>17</v>
      </c>
      <c r="M19" s="43">
        <f t="shared" si="6"/>
        <v>7.585775750291839</v>
      </c>
      <c r="N19" s="44">
        <v>6</v>
      </c>
      <c r="O19" s="45">
        <f t="shared" si="7"/>
        <v>17</v>
      </c>
    </row>
    <row r="20" spans="1:15" ht="12.75">
      <c r="A20" s="43">
        <f t="shared" si="0"/>
        <v>2.3988329190194917</v>
      </c>
      <c r="B20" s="44">
        <v>7</v>
      </c>
      <c r="C20" s="45">
        <f t="shared" si="1"/>
        <v>16</v>
      </c>
      <c r="E20" s="43">
        <f t="shared" si="2"/>
        <v>3.8018939632056106</v>
      </c>
      <c r="F20" s="44">
        <v>7</v>
      </c>
      <c r="G20" s="45">
        <f t="shared" si="3"/>
        <v>16</v>
      </c>
      <c r="I20" s="43">
        <f t="shared" si="4"/>
        <v>4.786300923226385</v>
      </c>
      <c r="J20" s="44">
        <v>7</v>
      </c>
      <c r="K20" s="45">
        <f t="shared" si="5"/>
        <v>16</v>
      </c>
      <c r="M20" s="43">
        <f t="shared" si="6"/>
        <v>6.760829753919823</v>
      </c>
      <c r="N20" s="44">
        <v>7</v>
      </c>
      <c r="O20" s="45">
        <f t="shared" si="7"/>
        <v>16</v>
      </c>
    </row>
    <row r="21" spans="1:15" ht="12.75">
      <c r="A21" s="43">
        <f t="shared" si="0"/>
        <v>2.1379620895022327</v>
      </c>
      <c r="B21" s="44">
        <v>8</v>
      </c>
      <c r="C21" s="45">
        <f t="shared" si="1"/>
        <v>15</v>
      </c>
      <c r="E21" s="43">
        <f t="shared" si="2"/>
        <v>3.3884415613920256</v>
      </c>
      <c r="F21" s="44">
        <v>8</v>
      </c>
      <c r="G21" s="45">
        <f t="shared" si="3"/>
        <v>15</v>
      </c>
      <c r="I21" s="43">
        <f t="shared" si="4"/>
        <v>4.26579518801593</v>
      </c>
      <c r="J21" s="44">
        <v>8</v>
      </c>
      <c r="K21" s="45">
        <f t="shared" si="5"/>
        <v>15</v>
      </c>
      <c r="M21" s="43">
        <f t="shared" si="6"/>
        <v>6.025595860743585</v>
      </c>
      <c r="N21" s="44">
        <v>8</v>
      </c>
      <c r="O21" s="45">
        <f t="shared" si="7"/>
        <v>15</v>
      </c>
    </row>
    <row r="22" spans="1:15" ht="12.75">
      <c r="A22" s="43">
        <f t="shared" si="0"/>
        <v>1.9054607179632486</v>
      </c>
      <c r="B22" s="44">
        <v>9</v>
      </c>
      <c r="C22" s="45">
        <f t="shared" si="1"/>
        <v>14</v>
      </c>
      <c r="E22" s="43">
        <f t="shared" si="2"/>
        <v>3.0199517204020174</v>
      </c>
      <c r="F22" s="44">
        <v>9</v>
      </c>
      <c r="G22" s="45">
        <f t="shared" si="3"/>
        <v>14</v>
      </c>
      <c r="I22" s="43">
        <f t="shared" si="4"/>
        <v>3.8018939632056106</v>
      </c>
      <c r="J22" s="44">
        <v>9</v>
      </c>
      <c r="K22" s="45">
        <f t="shared" si="5"/>
        <v>14</v>
      </c>
      <c r="M22" s="43">
        <f t="shared" si="6"/>
        <v>5.370317963702527</v>
      </c>
      <c r="N22" s="44">
        <v>9</v>
      </c>
      <c r="O22" s="45">
        <f t="shared" si="7"/>
        <v>14</v>
      </c>
    </row>
    <row r="23" spans="1:15" ht="12.75">
      <c r="A23" s="43">
        <f t="shared" si="0"/>
        <v>1.6982436524617432</v>
      </c>
      <c r="B23" s="44">
        <v>10</v>
      </c>
      <c r="C23" s="45">
        <f t="shared" si="1"/>
        <v>13</v>
      </c>
      <c r="E23" s="43">
        <f t="shared" si="2"/>
        <v>2.691534803926916</v>
      </c>
      <c r="F23" s="44">
        <v>10</v>
      </c>
      <c r="G23" s="45">
        <f t="shared" si="3"/>
        <v>13</v>
      </c>
      <c r="I23" s="43">
        <f t="shared" si="4"/>
        <v>3.3884415613920256</v>
      </c>
      <c r="J23" s="44">
        <v>10</v>
      </c>
      <c r="K23" s="45">
        <f t="shared" si="5"/>
        <v>13</v>
      </c>
      <c r="M23" s="43">
        <f t="shared" si="6"/>
        <v>4.786300923226385</v>
      </c>
      <c r="N23" s="44">
        <v>10</v>
      </c>
      <c r="O23" s="45">
        <f t="shared" si="7"/>
        <v>13</v>
      </c>
    </row>
    <row r="24" spans="1:15" ht="12.75">
      <c r="A24" s="43">
        <f t="shared" si="0"/>
        <v>1.513561248436208</v>
      </c>
      <c r="B24" s="44">
        <v>11</v>
      </c>
      <c r="C24" s="45">
        <f t="shared" si="1"/>
        <v>12</v>
      </c>
      <c r="E24" s="43">
        <f t="shared" si="2"/>
        <v>2.3988329190194917</v>
      </c>
      <c r="F24" s="44">
        <v>11</v>
      </c>
      <c r="G24" s="45">
        <f t="shared" si="3"/>
        <v>12</v>
      </c>
      <c r="I24" s="43">
        <f t="shared" si="4"/>
        <v>3.0199517204020174</v>
      </c>
      <c r="J24" s="44">
        <v>11</v>
      </c>
      <c r="K24" s="45">
        <f t="shared" si="5"/>
        <v>12</v>
      </c>
      <c r="M24" s="43">
        <f t="shared" si="6"/>
        <v>4.26579518801593</v>
      </c>
      <c r="N24" s="44">
        <v>11</v>
      </c>
      <c r="O24" s="45">
        <f t="shared" si="7"/>
        <v>12</v>
      </c>
    </row>
    <row r="25" spans="1:15" ht="12.75">
      <c r="A25" s="43">
        <f t="shared" si="0"/>
        <v>1.348962882591654</v>
      </c>
      <c r="B25" s="44">
        <v>12</v>
      </c>
      <c r="C25" s="45">
        <f t="shared" si="1"/>
        <v>11</v>
      </c>
      <c r="E25" s="43">
        <f t="shared" si="2"/>
        <v>2.1379620895022327</v>
      </c>
      <c r="F25" s="44">
        <v>12</v>
      </c>
      <c r="G25" s="45">
        <f t="shared" si="3"/>
        <v>11</v>
      </c>
      <c r="I25" s="43">
        <f t="shared" si="4"/>
        <v>2.691534803926916</v>
      </c>
      <c r="J25" s="44">
        <v>12</v>
      </c>
      <c r="K25" s="45">
        <f t="shared" si="5"/>
        <v>11</v>
      </c>
      <c r="M25" s="43">
        <f t="shared" si="6"/>
        <v>3.8018939632056106</v>
      </c>
      <c r="N25" s="44">
        <v>12</v>
      </c>
      <c r="O25" s="45">
        <f t="shared" si="7"/>
        <v>11</v>
      </c>
    </row>
    <row r="26" spans="1:15" ht="12.75">
      <c r="A26" s="43">
        <f t="shared" si="0"/>
        <v>1.2022644346174127</v>
      </c>
      <c r="B26" s="44">
        <v>13</v>
      </c>
      <c r="C26" s="45">
        <f t="shared" si="1"/>
        <v>10</v>
      </c>
      <c r="E26" s="43">
        <f t="shared" si="2"/>
        <v>1.9054607179632486</v>
      </c>
      <c r="F26" s="44">
        <v>13</v>
      </c>
      <c r="G26" s="45">
        <f t="shared" si="3"/>
        <v>10</v>
      </c>
      <c r="I26" s="43">
        <f t="shared" si="4"/>
        <v>2.3988329190194917</v>
      </c>
      <c r="J26" s="44">
        <v>13</v>
      </c>
      <c r="K26" s="45">
        <f t="shared" si="5"/>
        <v>10</v>
      </c>
      <c r="M26" s="43">
        <f t="shared" si="6"/>
        <v>3.3884415613920256</v>
      </c>
      <c r="N26" s="44">
        <v>13</v>
      </c>
      <c r="O26" s="45">
        <f t="shared" si="7"/>
        <v>10</v>
      </c>
    </row>
    <row r="27" spans="1:15" ht="12.75">
      <c r="A27" s="43">
        <f t="shared" si="0"/>
        <v>1.0715193052376069</v>
      </c>
      <c r="B27" s="44">
        <v>14</v>
      </c>
      <c r="C27" s="45">
        <f t="shared" si="1"/>
        <v>9</v>
      </c>
      <c r="E27" s="43">
        <f t="shared" si="2"/>
        <v>1.6982436524617432</v>
      </c>
      <c r="F27" s="44">
        <v>14</v>
      </c>
      <c r="G27" s="45">
        <f t="shared" si="3"/>
        <v>9</v>
      </c>
      <c r="I27" s="43">
        <f t="shared" si="4"/>
        <v>2.1379620895022327</v>
      </c>
      <c r="J27" s="44">
        <v>14</v>
      </c>
      <c r="K27" s="45">
        <f t="shared" si="5"/>
        <v>9</v>
      </c>
      <c r="M27" s="43">
        <f t="shared" si="6"/>
        <v>3.0199517204020174</v>
      </c>
      <c r="N27" s="44">
        <v>14</v>
      </c>
      <c r="O27" s="45">
        <f t="shared" si="7"/>
        <v>9</v>
      </c>
    </row>
    <row r="28" spans="1:15" ht="12.75">
      <c r="A28" s="43">
        <f t="shared" si="0"/>
        <v>0.954992586021436</v>
      </c>
      <c r="B28" s="44">
        <v>15</v>
      </c>
      <c r="C28" s="45">
        <f t="shared" si="1"/>
        <v>8</v>
      </c>
      <c r="E28" s="43">
        <f t="shared" si="2"/>
        <v>1.513561248436208</v>
      </c>
      <c r="F28" s="44">
        <v>15</v>
      </c>
      <c r="G28" s="45">
        <f t="shared" si="3"/>
        <v>8</v>
      </c>
      <c r="I28" s="43">
        <f t="shared" si="4"/>
        <v>1.9054607179632486</v>
      </c>
      <c r="J28" s="44">
        <v>15</v>
      </c>
      <c r="K28" s="45">
        <f t="shared" si="5"/>
        <v>8</v>
      </c>
      <c r="M28" s="43">
        <f t="shared" si="6"/>
        <v>2.691534803926916</v>
      </c>
      <c r="N28" s="44">
        <v>15</v>
      </c>
      <c r="O28" s="45">
        <f t="shared" si="7"/>
        <v>8</v>
      </c>
    </row>
    <row r="29" spans="1:15" ht="12.75">
      <c r="A29" s="43">
        <f t="shared" si="0"/>
        <v>0.851138038202376</v>
      </c>
      <c r="B29" s="44">
        <v>16</v>
      </c>
      <c r="C29" s="45">
        <f t="shared" si="1"/>
        <v>7</v>
      </c>
      <c r="E29" s="43">
        <f t="shared" si="2"/>
        <v>1.348962882591654</v>
      </c>
      <c r="F29" s="44">
        <v>16</v>
      </c>
      <c r="G29" s="45">
        <f t="shared" si="3"/>
        <v>7</v>
      </c>
      <c r="I29" s="43">
        <f t="shared" si="4"/>
        <v>1.6982436524617432</v>
      </c>
      <c r="J29" s="44">
        <v>16</v>
      </c>
      <c r="K29" s="45">
        <f t="shared" si="5"/>
        <v>7</v>
      </c>
      <c r="M29" s="43">
        <f t="shared" si="6"/>
        <v>2.3988329190194917</v>
      </c>
      <c r="N29" s="44">
        <v>16</v>
      </c>
      <c r="O29" s="45">
        <f t="shared" si="7"/>
        <v>7</v>
      </c>
    </row>
    <row r="30" spans="1:15" ht="12.75">
      <c r="A30" s="43">
        <f t="shared" si="0"/>
        <v>0.7585775750291838</v>
      </c>
      <c r="B30" s="44">
        <v>17</v>
      </c>
      <c r="C30" s="45">
        <f t="shared" si="1"/>
        <v>6</v>
      </c>
      <c r="E30" s="43">
        <f t="shared" si="2"/>
        <v>1.2022644346174127</v>
      </c>
      <c r="F30" s="44">
        <v>17</v>
      </c>
      <c r="G30" s="45">
        <f t="shared" si="3"/>
        <v>6</v>
      </c>
      <c r="I30" s="43">
        <f t="shared" si="4"/>
        <v>1.513561248436208</v>
      </c>
      <c r="J30" s="44">
        <v>17</v>
      </c>
      <c r="K30" s="45">
        <f t="shared" si="5"/>
        <v>6</v>
      </c>
      <c r="M30" s="43">
        <f t="shared" si="6"/>
        <v>2.1379620895022327</v>
      </c>
      <c r="N30" s="44">
        <v>17</v>
      </c>
      <c r="O30" s="45">
        <f t="shared" si="7"/>
        <v>6</v>
      </c>
    </row>
    <row r="31" spans="1:15" ht="12.75">
      <c r="A31" s="43">
        <f t="shared" si="0"/>
        <v>0.6760829753919816</v>
      </c>
      <c r="B31" s="44">
        <v>18</v>
      </c>
      <c r="C31" s="45">
        <f t="shared" si="1"/>
        <v>5</v>
      </c>
      <c r="E31" s="43">
        <f t="shared" si="2"/>
        <v>1.0715193052376069</v>
      </c>
      <c r="F31" s="44">
        <v>18</v>
      </c>
      <c r="G31" s="45">
        <f t="shared" si="3"/>
        <v>5</v>
      </c>
      <c r="I31" s="43">
        <f t="shared" si="4"/>
        <v>1.348962882591654</v>
      </c>
      <c r="J31" s="44">
        <v>18</v>
      </c>
      <c r="K31" s="45">
        <f t="shared" si="5"/>
        <v>5</v>
      </c>
      <c r="M31" s="43">
        <f t="shared" si="6"/>
        <v>1.9054607179632486</v>
      </c>
      <c r="N31" s="44">
        <v>18</v>
      </c>
      <c r="O31" s="45">
        <f t="shared" si="7"/>
        <v>5</v>
      </c>
    </row>
    <row r="32" spans="1:15" ht="12.75">
      <c r="A32" s="43">
        <f t="shared" si="0"/>
        <v>0.6025595860743578</v>
      </c>
      <c r="B32" s="44">
        <v>19</v>
      </c>
      <c r="C32" s="45">
        <f t="shared" si="1"/>
        <v>4</v>
      </c>
      <c r="E32" s="43">
        <f t="shared" si="2"/>
        <v>0.954992586021436</v>
      </c>
      <c r="F32" s="44">
        <v>19</v>
      </c>
      <c r="G32" s="45">
        <f t="shared" si="3"/>
        <v>4</v>
      </c>
      <c r="I32" s="43">
        <f t="shared" si="4"/>
        <v>1.2022644346174127</v>
      </c>
      <c r="J32" s="44">
        <v>19</v>
      </c>
      <c r="K32" s="45">
        <f t="shared" si="5"/>
        <v>4</v>
      </c>
      <c r="M32" s="43">
        <f t="shared" si="6"/>
        <v>1.6982436524617432</v>
      </c>
      <c r="N32" s="44">
        <v>19</v>
      </c>
      <c r="O32" s="45">
        <f t="shared" si="7"/>
        <v>4</v>
      </c>
    </row>
    <row r="33" spans="1:15" ht="12.75">
      <c r="A33" s="43">
        <f t="shared" si="0"/>
        <v>0.5370317963702526</v>
      </c>
      <c r="B33" s="44">
        <v>20</v>
      </c>
      <c r="C33" s="45">
        <f t="shared" si="1"/>
        <v>3</v>
      </c>
      <c r="E33" s="43">
        <f t="shared" si="2"/>
        <v>0.851138038202376</v>
      </c>
      <c r="F33" s="44">
        <v>20</v>
      </c>
      <c r="G33" s="45">
        <f t="shared" si="3"/>
        <v>3</v>
      </c>
      <c r="I33" s="43">
        <f t="shared" si="4"/>
        <v>1.0715193052376069</v>
      </c>
      <c r="J33" s="44">
        <v>20</v>
      </c>
      <c r="K33" s="45">
        <f t="shared" si="5"/>
        <v>3</v>
      </c>
      <c r="M33" s="43">
        <f t="shared" si="6"/>
        <v>1.513561248436208</v>
      </c>
      <c r="N33" s="44">
        <v>20</v>
      </c>
      <c r="O33" s="45">
        <f t="shared" si="7"/>
        <v>3</v>
      </c>
    </row>
    <row r="34" spans="1:15" ht="12.75">
      <c r="A34" s="43">
        <f t="shared" si="0"/>
        <v>0.4786300923226384</v>
      </c>
      <c r="B34" s="44">
        <v>21</v>
      </c>
      <c r="C34" s="45">
        <f t="shared" si="1"/>
        <v>2</v>
      </c>
      <c r="E34" s="43">
        <f t="shared" si="2"/>
        <v>0.7585775750291838</v>
      </c>
      <c r="F34" s="44">
        <v>21</v>
      </c>
      <c r="G34" s="45">
        <f t="shared" si="3"/>
        <v>2</v>
      </c>
      <c r="I34" s="43">
        <f t="shared" si="4"/>
        <v>0.954992586021436</v>
      </c>
      <c r="J34" s="44">
        <v>21</v>
      </c>
      <c r="K34" s="45">
        <f t="shared" si="5"/>
        <v>2</v>
      </c>
      <c r="M34" s="43">
        <f t="shared" si="6"/>
        <v>1.348962882591654</v>
      </c>
      <c r="N34" s="44">
        <v>21</v>
      </c>
      <c r="O34" s="45">
        <f t="shared" si="7"/>
        <v>2</v>
      </c>
    </row>
    <row r="35" spans="1:15" ht="12.75">
      <c r="A35" s="43">
        <f t="shared" si="0"/>
        <v>0.42657951880159295</v>
      </c>
      <c r="B35" s="44">
        <v>22</v>
      </c>
      <c r="C35" s="45">
        <f t="shared" si="1"/>
        <v>1</v>
      </c>
      <c r="E35" s="43">
        <f t="shared" si="2"/>
        <v>0.6760829753919816</v>
      </c>
      <c r="F35" s="44">
        <v>22</v>
      </c>
      <c r="G35" s="45">
        <f t="shared" si="3"/>
        <v>1</v>
      </c>
      <c r="I35" s="43">
        <f t="shared" si="4"/>
        <v>0.851138038202376</v>
      </c>
      <c r="J35" s="44">
        <v>22</v>
      </c>
      <c r="K35" s="45">
        <f t="shared" si="5"/>
        <v>1</v>
      </c>
      <c r="M35" s="43">
        <f t="shared" si="6"/>
        <v>1.2022644346174127</v>
      </c>
      <c r="N35" s="44">
        <v>22</v>
      </c>
      <c r="O35" s="45">
        <f t="shared" si="7"/>
        <v>1</v>
      </c>
    </row>
    <row r="36" spans="1:15" ht="13.5" thickBot="1">
      <c r="A36" s="46">
        <f t="shared" si="0"/>
        <v>0.3801893963205609</v>
      </c>
      <c r="B36" s="47">
        <v>23</v>
      </c>
      <c r="C36" s="48">
        <f t="shared" si="1"/>
        <v>0</v>
      </c>
      <c r="E36" s="46">
        <f t="shared" si="2"/>
        <v>0.6025595860743578</v>
      </c>
      <c r="F36" s="47">
        <v>23</v>
      </c>
      <c r="G36" s="48">
        <f t="shared" si="3"/>
        <v>0</v>
      </c>
      <c r="I36" s="46">
        <f t="shared" si="4"/>
        <v>0.7585775750291838</v>
      </c>
      <c r="J36" s="47">
        <v>23</v>
      </c>
      <c r="K36" s="48">
        <f t="shared" si="5"/>
        <v>0</v>
      </c>
      <c r="M36" s="46">
        <f t="shared" si="6"/>
        <v>1.0715193052376069</v>
      </c>
      <c r="N36" s="47">
        <v>23</v>
      </c>
      <c r="O36" s="48">
        <f t="shared" si="7"/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pvincent</dc:creator>
  <cp:keywords/>
  <dc:description/>
  <cp:lastModifiedBy>pvincent</cp:lastModifiedBy>
  <cp:lastPrinted>2003-01-28T18:06:38Z</cp:lastPrinted>
  <dcterms:created xsi:type="dcterms:W3CDTF">2002-12-31T09:50:28Z</dcterms:created>
  <dcterms:modified xsi:type="dcterms:W3CDTF">2003-01-28T18:07:03Z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